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uarios\Bangho\Documents\Agroclimatologia\cursadas\2021\Seminario\"/>
    </mc:Choice>
  </mc:AlternateContent>
  <bookViews>
    <workbookView xWindow="0" yWindow="0" windowWidth="20490" windowHeight="7695"/>
  </bookViews>
  <sheets>
    <sheet name="Inicio" sheetId="5" r:id="rId1"/>
    <sheet name="BHC" sheetId="1" r:id="rId2"/>
    <sheet name="Grafico BHC" sheetId="2" r:id="rId3"/>
    <sheet name="Gráfico Agua Suelo" sheetId="4" r:id="rId4"/>
    <sheet name="Acronimos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C39" i="1" l="1"/>
  <c r="D39" i="1"/>
  <c r="E39" i="1"/>
  <c r="F39" i="1"/>
  <c r="G39" i="1"/>
  <c r="H39" i="1"/>
  <c r="I39" i="1"/>
  <c r="J39" i="1"/>
  <c r="K39" i="1"/>
  <c r="L39" i="1"/>
  <c r="M39" i="1"/>
  <c r="N39" i="1"/>
  <c r="O39" i="1"/>
  <c r="J11" i="1" l="1"/>
  <c r="D44" i="1" s="1"/>
  <c r="E11" i="1"/>
  <c r="N43" i="1" s="1"/>
  <c r="N8" i="1"/>
  <c r="G41" i="1"/>
  <c r="F41" i="1"/>
  <c r="J8" i="1"/>
  <c r="I8" i="1"/>
  <c r="M41" i="1"/>
  <c r="L41" i="1"/>
  <c r="K41" i="1"/>
  <c r="H41" i="1"/>
  <c r="O41" i="1"/>
  <c r="N41" i="1"/>
  <c r="I44" i="1" l="1"/>
  <c r="C44" i="1"/>
  <c r="H44" i="1"/>
  <c r="O44" i="1"/>
  <c r="G44" i="1"/>
  <c r="N44" i="1"/>
  <c r="N45" i="1" s="1"/>
  <c r="F44" i="1"/>
  <c r="K44" i="1"/>
  <c r="J44" i="1"/>
  <c r="M44" i="1"/>
  <c r="E44" i="1"/>
  <c r="L44" i="1"/>
  <c r="J43" i="1"/>
  <c r="C14" i="1"/>
  <c r="C43" i="1"/>
  <c r="C45" i="1" s="1"/>
  <c r="H43" i="1"/>
  <c r="H45" i="1" s="1"/>
  <c r="O43" i="1"/>
  <c r="G43" i="1"/>
  <c r="F43" i="1"/>
  <c r="M43" i="1"/>
  <c r="E43" i="1"/>
  <c r="E45" i="1" s="1"/>
  <c r="L43" i="1"/>
  <c r="L45" i="1" s="1"/>
  <c r="D43" i="1"/>
  <c r="D45" i="1" s="1"/>
  <c r="K43" i="1"/>
  <c r="I43" i="1"/>
  <c r="C8" i="1"/>
  <c r="K8" i="1"/>
  <c r="I41" i="1"/>
  <c r="D8" i="1"/>
  <c r="L8" i="1"/>
  <c r="J41" i="1"/>
  <c r="E8" i="1"/>
  <c r="M8" i="1"/>
  <c r="C41" i="1"/>
  <c r="F8" i="1"/>
  <c r="D41" i="1"/>
  <c r="G8" i="1"/>
  <c r="E41" i="1"/>
  <c r="H8" i="1"/>
  <c r="J45" i="1" l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C16" i="1" s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C18" i="1" s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C20" i="1" s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C28" i="1" s="1"/>
  <c r="M45" i="1"/>
  <c r="G45" i="1"/>
  <c r="F45" i="1"/>
  <c r="I45" i="1"/>
  <c r="O45" i="1"/>
  <c r="K45" i="1"/>
  <c r="D28" i="1" l="1"/>
  <c r="E33" i="1" s="1"/>
  <c r="D33" i="1"/>
  <c r="E28" i="1" l="1"/>
  <c r="F28" i="1" s="1"/>
  <c r="F29" i="1" s="1"/>
  <c r="D29" i="1"/>
  <c r="D31" i="1"/>
  <c r="G33" i="1" l="1"/>
  <c r="G28" i="1"/>
  <c r="H28" i="1" s="1"/>
  <c r="F33" i="1"/>
  <c r="E29" i="1"/>
  <c r="F31" i="1"/>
  <c r="F32" i="1" s="1"/>
  <c r="K40" i="1"/>
  <c r="D32" i="1"/>
  <c r="E31" i="1"/>
  <c r="H33" i="1" l="1"/>
  <c r="G29" i="1"/>
  <c r="E32" i="1"/>
  <c r="L40" i="1"/>
  <c r="M40" i="1"/>
  <c r="I28" i="1"/>
  <c r="I31" i="1" s="1"/>
  <c r="H29" i="1"/>
  <c r="I33" i="1"/>
  <c r="J28" i="1" l="1"/>
  <c r="I29" i="1"/>
  <c r="J33" i="1"/>
  <c r="K28" i="1" l="1"/>
  <c r="J29" i="1"/>
  <c r="K33" i="1"/>
  <c r="K46" i="1"/>
  <c r="L28" i="1" l="1"/>
  <c r="K29" i="1"/>
  <c r="L33" i="1"/>
  <c r="K42" i="1"/>
  <c r="L46" i="1"/>
  <c r="M28" i="1" l="1"/>
  <c r="L29" i="1"/>
  <c r="M33" i="1"/>
  <c r="L42" i="1"/>
  <c r="M46" i="1"/>
  <c r="N28" i="1" l="1"/>
  <c r="C31" i="1" s="1"/>
  <c r="M29" i="1"/>
  <c r="N33" i="1"/>
  <c r="M42" i="1"/>
  <c r="C32" i="1" l="1"/>
  <c r="J40" i="1"/>
  <c r="C33" i="1"/>
  <c r="N29" i="1"/>
  <c r="C29" i="1"/>
  <c r="N42" i="1"/>
  <c r="G31" i="1"/>
  <c r="C42" i="1" l="1"/>
  <c r="O42" i="1"/>
  <c r="G32" i="1"/>
  <c r="N40" i="1"/>
  <c r="H31" i="1"/>
  <c r="D42" i="1" l="1"/>
  <c r="N46" i="1"/>
  <c r="O40" i="1"/>
  <c r="H32" i="1"/>
  <c r="C40" i="1"/>
  <c r="D40" i="1" l="1"/>
  <c r="I32" i="1"/>
  <c r="E42" i="1"/>
  <c r="J31" i="1"/>
  <c r="O46" i="1"/>
  <c r="C46" i="1"/>
  <c r="F42" i="1" l="1"/>
  <c r="E40" i="1"/>
  <c r="J32" i="1"/>
  <c r="E46" i="1" s="1"/>
  <c r="K31" i="1"/>
  <c r="D46" i="1"/>
  <c r="F40" i="1" l="1"/>
  <c r="K32" i="1"/>
  <c r="F46" i="1" s="1"/>
  <c r="G42" i="1"/>
  <c r="L31" i="1"/>
  <c r="H42" i="1" l="1"/>
  <c r="M31" i="1"/>
  <c r="L32" i="1"/>
  <c r="G40" i="1"/>
  <c r="G46" i="1" l="1"/>
  <c r="H40" i="1"/>
  <c r="M32" i="1"/>
  <c r="H46" i="1" s="1"/>
  <c r="I42" i="1"/>
  <c r="N31" i="1"/>
  <c r="O31" i="1" s="1"/>
  <c r="I40" i="1" l="1"/>
  <c r="N32" i="1"/>
  <c r="I46" i="1" s="1"/>
  <c r="J46" i="1"/>
  <c r="O33" i="1"/>
  <c r="J42" i="1"/>
  <c r="O32" i="1" l="1"/>
</calcChain>
</file>

<file path=xl/sharedStrings.xml><?xml version="1.0" encoding="utf-8"?>
<sst xmlns="http://schemas.openxmlformats.org/spreadsheetml/2006/main" count="96" uniqueCount="56">
  <si>
    <t xml:space="preserve">BALANCE HIDROLOGICO CLIMATICO </t>
  </si>
  <si>
    <t>-----------------------------------------------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</si>
  <si>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</si>
  <si>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</si>
  <si>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</si>
  <si>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</si>
  <si>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</si>
  <si>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</si>
  <si>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</si>
  <si>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</si>
  <si>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</si>
  <si>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</si>
  <si>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</si>
  <si>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</si>
  <si>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</si>
  <si>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</si>
  <si>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Capacidad de Campo (mm):</t>
  </si>
  <si>
    <t>Alm</t>
  </si>
  <si>
    <t>ALM</t>
  </si>
  <si>
    <t>DEF</t>
  </si>
  <si>
    <t>EXC</t>
  </si>
  <si>
    <t>Para graficar</t>
  </si>
  <si>
    <t>PP</t>
  </si>
  <si>
    <t>Alm+Exc</t>
  </si>
  <si>
    <t>C.C.</t>
  </si>
  <si>
    <t>P.M.</t>
  </si>
  <si>
    <t>S.C.</t>
  </si>
  <si>
    <t>SH</t>
  </si>
  <si>
    <t>PM:</t>
  </si>
  <si>
    <t xml:space="preserve">Punto de marchites (mm): </t>
  </si>
  <si>
    <t>Nota: Gráfico agua en el suelo</t>
  </si>
  <si>
    <r>
      <t>Alm+Exc</t>
    </r>
    <r>
      <rPr>
        <sz val="12"/>
        <rFont val="Courier"/>
        <family val="3"/>
      </rPr>
      <t>: Almacenaje mas excesos</t>
    </r>
  </si>
  <si>
    <r>
      <t>C.C.</t>
    </r>
    <r>
      <rPr>
        <sz val="12"/>
        <rFont val="Courier"/>
        <family val="3"/>
      </rPr>
      <t>: Capacidad de campo</t>
    </r>
  </si>
  <si>
    <r>
      <t>P.M.</t>
    </r>
    <r>
      <rPr>
        <sz val="12"/>
        <rFont val="Courier"/>
        <family val="3"/>
      </rPr>
      <t>: Punto de marchitez</t>
    </r>
  </si>
  <si>
    <r>
      <t>S.C.</t>
    </r>
    <r>
      <rPr>
        <sz val="12"/>
        <rFont val="Courier"/>
        <family val="3"/>
      </rPr>
      <t>: Sequia condicional</t>
    </r>
  </si>
  <si>
    <t>Nota: Gráfico B.H.C.</t>
  </si>
  <si>
    <r>
      <t>PP</t>
    </r>
    <r>
      <rPr>
        <sz val="12"/>
        <rFont val="Courier"/>
        <family val="3"/>
      </rPr>
      <t>: Precipitación media mensual</t>
    </r>
  </si>
  <si>
    <r>
      <t>EP</t>
    </r>
    <r>
      <rPr>
        <sz val="12"/>
        <rFont val="Courier"/>
        <family val="3"/>
      </rPr>
      <t>: Evapotranspiración potencial media mensual</t>
    </r>
  </si>
  <si>
    <r>
      <t>ER</t>
    </r>
    <r>
      <rPr>
        <sz val="12"/>
        <rFont val="Courier"/>
        <family val="3"/>
      </rPr>
      <t>: Evapotranspiración real media mensual</t>
    </r>
  </si>
  <si>
    <r>
      <t>SH</t>
    </r>
    <r>
      <rPr>
        <sz val="12"/>
        <rFont val="Courier"/>
        <family val="3"/>
      </rPr>
      <t>: Situación hídrica (excesos, equilibrios y deficiencias)</t>
    </r>
  </si>
  <si>
    <t>D Alm</t>
  </si>
  <si>
    <t>CC:</t>
  </si>
  <si>
    <t>ETP</t>
  </si>
  <si>
    <t>ETR</t>
  </si>
  <si>
    <t>PP - ETP</t>
  </si>
  <si>
    <t>Importante: Solo debe cambiar los datos de CC, PM y los valores mensuales de PP y ETP</t>
  </si>
  <si>
    <r>
      <t>Catedra de Agroclimatología. Facultad de Ciencias Agrarias (UNJu)</t>
    </r>
    <r>
      <rPr>
        <b/>
        <vertAlign val="superscript"/>
        <sz val="22"/>
        <color rgb="FF92D050"/>
        <rFont val="Calibri"/>
        <family val="2"/>
        <scheme val="minor"/>
      </rPr>
      <t>2</t>
    </r>
  </si>
  <si>
    <t>B.H.S. V. 2.O</t>
  </si>
  <si>
    <t xml:space="preserve">1. Capacidad de Campo (C.C.) </t>
  </si>
  <si>
    <t>2. Evapotranspiración Potencial media mensual (ETP)</t>
  </si>
  <si>
    <t>Cátedra de Agroclimatología. Facultad de Ciencias Agrarias (UNJu)</t>
  </si>
  <si>
    <t>Hurtado Rafael, Mayo Horacio  y Alabar Fabio</t>
  </si>
  <si>
    <r>
      <t xml:space="preserve">Planilla de cálculo del </t>
    </r>
    <r>
      <rPr>
        <b/>
        <sz val="18"/>
        <color rgb="FFFF0000"/>
        <rFont val="Calibri"/>
        <family val="2"/>
        <scheme val="minor"/>
      </rPr>
      <t>Balance Hidrológico Climatico</t>
    </r>
  </si>
  <si>
    <t xml:space="preserve">Ingrese en la hoja "BHC" la siguiente información: </t>
  </si>
  <si>
    <t xml:space="preserve">1. Punto de Marchitez (P.M) </t>
  </si>
  <si>
    <t>3. Precipitación media mensual (PP)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</si>
</sst>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0_)"/>
    <numFmt numFmtId="166" formatCode="0.0_)"/>
    <numFmt numFmtId="167" formatCode="General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ourier"/>
      <family val="3"/>
    </font>
    <font>
      <b/>
      <sz val="11"/>
      <color rgb="FFFF0000"/>
      <name val="Calibri"/>
      <family val="2"/>
      <scheme val="minor"/>
    </font>
    <font>
      <b/>
      <sz val="12"/>
      <color indexed="8"/>
      <name val="Courier"/>
      <family val="3"/>
    </font>
    <font>
      <b/>
      <sz val="12"/>
      <color indexed="8"/>
      <name val="Courier"/>
    </font>
    <font>
      <sz val="15"/>
      <color indexed="9"/>
      <name val="Courier"/>
      <family val="3"/>
    </font>
    <font>
      <b/>
      <sz val="12"/>
      <name val="Courier"/>
      <family val="3"/>
    </font>
    <font>
      <b/>
      <sz val="12"/>
      <color indexed="56"/>
      <name val="Courier"/>
      <family val="3"/>
    </font>
    <font>
      <b/>
      <sz val="12"/>
      <color indexed="10"/>
      <name val="Courier"/>
      <family val="3"/>
    </font>
    <font>
      <b/>
      <sz val="12"/>
      <color indexed="17"/>
      <name val="Courier"/>
      <family val="3"/>
    </font>
    <font>
      <b/>
      <sz val="12"/>
      <color indexed="11"/>
      <name val="Courier"/>
      <family val="3"/>
    </font>
    <font>
      <b/>
      <sz val="12"/>
      <color indexed="57"/>
      <name val="Courier"/>
      <family val="3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22"/>
      <color rgb="FFFFD757"/>
      <name val="Calibri"/>
      <family val="2"/>
      <scheme val="minor"/>
    </font>
    <font>
      <b/>
      <vertAlign val="superscript"/>
      <sz val="22"/>
      <color rgb="FF92D050"/>
      <name val="Calibri"/>
      <family val="2"/>
      <scheme val="minor"/>
    </font>
    <font>
      <b/>
      <sz val="16"/>
      <color theme="9" tint="0.39997558519241921"/>
      <name val="Calibri"/>
      <family val="2"/>
      <scheme val="minor"/>
    </font>
    <font>
      <sz val="64"/>
      <color theme="3" tint="-0.249977111117893"/>
      <name val="Calibri"/>
      <family val="2"/>
      <scheme val="minor"/>
    </font>
    <font>
      <sz val="48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6" fillId="6" borderId="0" applyNumberFormat="0" applyBorder="0" applyAlignment="0" applyProtection="0"/>
    <xf numFmtId="0" fontId="13" fillId="7" borderId="0" applyNumberFormat="0" applyBorder="0" applyAlignment="0" applyProtection="0"/>
  </cellStyleXfs>
  <cellXfs count="102">
    <xf numFmtId="0" fontId="0" fillId="0" borderId="0" xfId="0"/>
    <xf numFmtId="0" fontId="1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2" xfId="0" applyFont="1" applyFill="1" applyBorder="1" applyAlignment="1"/>
    <xf numFmtId="0" fontId="0" fillId="0" borderId="2" xfId="0" applyFill="1" applyBorder="1" applyAlignment="1"/>
    <xf numFmtId="0" fontId="11" fillId="0" borderId="0" xfId="0" applyFont="1" applyFill="1" applyBorder="1" applyAlignment="1"/>
    <xf numFmtId="0" fontId="12" fillId="0" borderId="2" xfId="0" applyFont="1" applyFill="1" applyBorder="1" applyAlignment="1"/>
    <xf numFmtId="0" fontId="0" fillId="0" borderId="2" xfId="0" applyBorder="1"/>
    <xf numFmtId="1" fontId="18" fillId="4" borderId="4" xfId="2" applyNumberFormat="1" applyFont="1" applyBorder="1" applyAlignment="1" applyProtection="1">
      <alignment horizontal="center"/>
      <protection locked="0"/>
    </xf>
    <xf numFmtId="165" fontId="3" fillId="3" borderId="6" xfId="1" applyNumberFormat="1" applyFont="1" applyBorder="1" applyAlignment="1" applyProtection="1">
      <alignment horizontal="center"/>
      <protection locked="0"/>
    </xf>
    <xf numFmtId="1" fontId="18" fillId="4" borderId="23" xfId="2" applyNumberFormat="1" applyFont="1" applyBorder="1" applyAlignment="1" applyProtection="1">
      <alignment horizontal="center"/>
      <protection locked="0"/>
    </xf>
    <xf numFmtId="165" fontId="3" fillId="3" borderId="24" xfId="1" applyNumberFormat="1" applyFont="1" applyBorder="1" applyAlignment="1" applyProtection="1">
      <alignment horizontal="center"/>
      <protection locked="0"/>
    </xf>
    <xf numFmtId="0" fontId="0" fillId="0" borderId="0" xfId="0" applyProtection="1"/>
    <xf numFmtId="164" fontId="5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1" fillId="9" borderId="5" xfId="0" applyFont="1" applyFill="1" applyBorder="1" applyAlignment="1" applyProtection="1">
      <alignment horizontal="center"/>
    </xf>
    <xf numFmtId="0" fontId="1" fillId="10" borderId="5" xfId="0" applyFont="1" applyFill="1" applyBorder="1" applyAlignment="1" applyProtection="1">
      <alignment horizontal="center"/>
    </xf>
    <xf numFmtId="164" fontId="0" fillId="0" borderId="0" xfId="0" quotePrefix="1" applyNumberFormat="1" applyFont="1" applyFill="1" applyAlignment="1" applyProtection="1">
      <alignment horizontal="left"/>
    </xf>
    <xf numFmtId="164" fontId="0" fillId="0" borderId="0" xfId="0" applyNumberFormat="1" applyFont="1" applyFill="1" applyAlignment="1" applyProtection="1">
      <alignment horizontal="center"/>
    </xf>
    <xf numFmtId="164" fontId="1" fillId="4" borderId="0" xfId="2" applyNumberFormat="1" applyFont="1" applyAlignment="1" applyProtection="1">
      <alignment horizontal="left"/>
    </xf>
    <xf numFmtId="164" fontId="1" fillId="4" borderId="0" xfId="2" applyNumberFormat="1" applyFont="1" applyAlignment="1" applyProtection="1">
      <alignment horizontal="center"/>
    </xf>
    <xf numFmtId="0" fontId="0" fillId="0" borderId="0" xfId="0" applyFont="1" applyFill="1" applyProtection="1"/>
    <xf numFmtId="164" fontId="17" fillId="6" borderId="20" xfId="4" applyNumberFormat="1" applyFont="1" applyBorder="1" applyAlignment="1" applyProtection="1">
      <alignment horizontal="left"/>
    </xf>
    <xf numFmtId="1" fontId="18" fillId="4" borderId="0" xfId="2" applyNumberFormat="1" applyFont="1" applyAlignment="1" applyProtection="1">
      <alignment horizontal="center"/>
    </xf>
    <xf numFmtId="164" fontId="17" fillId="6" borderId="21" xfId="4" applyNumberFormat="1" applyFont="1" applyBorder="1" applyAlignment="1" applyProtection="1">
      <alignment horizontal="left"/>
    </xf>
    <xf numFmtId="165" fontId="3" fillId="3" borderId="0" xfId="1" applyNumberFormat="1" applyFont="1" applyAlignment="1" applyProtection="1">
      <alignment horizontal="center"/>
    </xf>
    <xf numFmtId="1" fontId="13" fillId="7" borderId="25" xfId="5" applyNumberFormat="1" applyBorder="1" applyAlignment="1" applyProtection="1">
      <alignment horizontal="center"/>
    </xf>
    <xf numFmtId="1" fontId="13" fillId="7" borderId="7" xfId="5" applyNumberFormat="1" applyBorder="1" applyAlignment="1" applyProtection="1">
      <alignment horizontal="center"/>
    </xf>
    <xf numFmtId="1" fontId="13" fillId="7" borderId="8" xfId="5" applyNumberFormat="1" applyBorder="1" applyAlignment="1" applyProtection="1">
      <alignment horizontal="center"/>
    </xf>
    <xf numFmtId="1" fontId="0" fillId="0" borderId="0" xfId="0" applyNumberFormat="1" applyProtection="1"/>
    <xf numFmtId="0" fontId="17" fillId="6" borderId="21" xfId="4" applyFont="1" applyBorder="1" applyAlignment="1" applyProtection="1">
      <alignment horizontal="left"/>
    </xf>
    <xf numFmtId="0" fontId="13" fillId="7" borderId="26" xfId="5" applyBorder="1" applyAlignment="1" applyProtection="1">
      <alignment horizontal="center"/>
    </xf>
    <xf numFmtId="0" fontId="13" fillId="7" borderId="3" xfId="5" applyBorder="1" applyAlignment="1" applyProtection="1">
      <alignment horizontal="center"/>
    </xf>
    <xf numFmtId="0" fontId="13" fillId="7" borderId="9" xfId="5" applyBorder="1" applyAlignment="1" applyProtection="1">
      <alignment horizontal="center"/>
    </xf>
    <xf numFmtId="1" fontId="13" fillId="7" borderId="3" xfId="5" applyNumberFormat="1" applyBorder="1" applyAlignment="1" applyProtection="1">
      <alignment horizontal="center"/>
    </xf>
    <xf numFmtId="164" fontId="13" fillId="7" borderId="26" xfId="5" applyNumberFormat="1" applyBorder="1" applyAlignment="1" applyProtection="1">
      <alignment horizontal="center"/>
    </xf>
    <xf numFmtId="164" fontId="13" fillId="7" borderId="3" xfId="5" applyNumberFormat="1" applyBorder="1" applyAlignment="1" applyProtection="1">
      <alignment horizontal="center"/>
    </xf>
    <xf numFmtId="164" fontId="13" fillId="7" borderId="9" xfId="5" applyNumberFormat="1" applyBorder="1" applyAlignment="1" applyProtection="1">
      <alignment horizontal="center"/>
    </xf>
    <xf numFmtId="166" fontId="13" fillId="7" borderId="26" xfId="5" applyNumberFormat="1" applyBorder="1" applyAlignment="1" applyProtection="1">
      <alignment horizontal="center"/>
    </xf>
    <xf numFmtId="166" fontId="13" fillId="7" borderId="3" xfId="5" applyNumberFormat="1" applyBorder="1" applyAlignment="1" applyProtection="1">
      <alignment horizontal="center"/>
    </xf>
    <xf numFmtId="166" fontId="13" fillId="7" borderId="9" xfId="5" applyNumberFormat="1" applyBorder="1" applyAlignment="1" applyProtection="1">
      <alignment horizontal="center"/>
    </xf>
    <xf numFmtId="1" fontId="13" fillId="7" borderId="26" xfId="5" applyNumberFormat="1" applyBorder="1" applyAlignment="1" applyProtection="1">
      <alignment horizontal="center"/>
    </xf>
    <xf numFmtId="1" fontId="13" fillId="7" borderId="9" xfId="5" applyNumberForma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64" fontId="17" fillId="6" borderId="22" xfId="4" applyNumberFormat="1" applyFont="1" applyBorder="1" applyAlignment="1" applyProtection="1">
      <alignment horizontal="left"/>
    </xf>
    <xf numFmtId="1" fontId="13" fillId="7" borderId="27" xfId="5" applyNumberFormat="1" applyBorder="1" applyAlignment="1" applyProtection="1">
      <alignment horizontal="center"/>
    </xf>
    <xf numFmtId="1" fontId="13" fillId="7" borderId="10" xfId="5" applyNumberFormat="1" applyBorder="1" applyAlignment="1" applyProtection="1">
      <alignment horizontal="center"/>
    </xf>
    <xf numFmtId="1" fontId="13" fillId="7" borderId="11" xfId="5" applyNumberFormat="1" applyBorder="1" applyAlignment="1" applyProtection="1">
      <alignment horizontal="center"/>
    </xf>
    <xf numFmtId="0" fontId="1" fillId="0" borderId="0" xfId="0" applyFont="1" applyProtection="1"/>
    <xf numFmtId="167" fontId="4" fillId="0" borderId="0" xfId="0" applyNumberFormat="1" applyFont="1" applyFill="1" applyAlignment="1" applyProtection="1">
      <alignment horizontal="center"/>
    </xf>
    <xf numFmtId="0" fontId="15" fillId="8" borderId="0" xfId="3" applyFont="1" applyFill="1" applyProtection="1"/>
    <xf numFmtId="166" fontId="15" fillId="8" borderId="0" xfId="3" applyNumberFormat="1" applyFont="1" applyFill="1" applyAlignment="1" applyProtection="1">
      <alignment horizontal="center"/>
    </xf>
    <xf numFmtId="167" fontId="15" fillId="8" borderId="0" xfId="3" applyNumberFormat="1" applyFont="1" applyFill="1" applyAlignment="1" applyProtection="1">
      <alignment horizontal="center"/>
    </xf>
    <xf numFmtId="167" fontId="1" fillId="5" borderId="20" xfId="3" applyNumberFormat="1" applyFont="1" applyBorder="1" applyAlignment="1" applyProtection="1">
      <alignment horizontal="center"/>
    </xf>
    <xf numFmtId="165" fontId="13" fillId="5" borderId="12" xfId="3" applyNumberFormat="1" applyBorder="1" applyAlignment="1" applyProtection="1">
      <alignment horizontal="center"/>
    </xf>
    <xf numFmtId="165" fontId="13" fillId="5" borderId="13" xfId="3" applyNumberFormat="1" applyBorder="1" applyAlignment="1" applyProtection="1">
      <alignment horizontal="center"/>
    </xf>
    <xf numFmtId="165" fontId="13" fillId="5" borderId="14" xfId="3" applyNumberFormat="1" applyBorder="1" applyAlignment="1" applyProtection="1">
      <alignment horizontal="center"/>
    </xf>
    <xf numFmtId="167" fontId="1" fillId="5" borderId="21" xfId="3" applyNumberFormat="1" applyFont="1" applyBorder="1" applyAlignment="1" applyProtection="1">
      <alignment horizontal="center"/>
    </xf>
    <xf numFmtId="165" fontId="13" fillId="5" borderId="15" xfId="3" applyNumberFormat="1" applyBorder="1" applyAlignment="1" applyProtection="1">
      <alignment horizontal="center"/>
    </xf>
    <xf numFmtId="165" fontId="13" fillId="5" borderId="4" xfId="3" applyNumberFormat="1" applyBorder="1" applyAlignment="1" applyProtection="1">
      <alignment horizontal="center"/>
    </xf>
    <xf numFmtId="165" fontId="13" fillId="5" borderId="16" xfId="3" applyNumberFormat="1" applyBorder="1" applyAlignment="1" applyProtection="1">
      <alignment horizontal="center"/>
    </xf>
    <xf numFmtId="0" fontId="1" fillId="5" borderId="22" xfId="3" applyFont="1" applyBorder="1" applyAlignment="1" applyProtection="1">
      <alignment horizontal="center" vertical="center"/>
    </xf>
    <xf numFmtId="165" fontId="13" fillId="5" borderId="17" xfId="3" applyNumberFormat="1" applyBorder="1" applyAlignment="1" applyProtection="1">
      <alignment horizontal="center"/>
    </xf>
    <xf numFmtId="165" fontId="13" fillId="5" borderId="18" xfId="3" applyNumberFormat="1" applyBorder="1" applyAlignment="1" applyProtection="1">
      <alignment horizontal="center"/>
    </xf>
    <xf numFmtId="165" fontId="13" fillId="5" borderId="19" xfId="3" applyNumberFormat="1" applyBorder="1" applyAlignment="1" applyProtection="1">
      <alignment horizontal="center"/>
    </xf>
    <xf numFmtId="167" fontId="1" fillId="5" borderId="0" xfId="3" applyNumberFormat="1" applyFont="1" applyBorder="1" applyAlignment="1" applyProtection="1">
      <alignment horizontal="left"/>
    </xf>
    <xf numFmtId="0" fontId="0" fillId="0" borderId="28" xfId="0" applyFill="1" applyBorder="1" applyProtection="1"/>
    <xf numFmtId="0" fontId="0" fillId="0" borderId="29" xfId="0" applyFill="1" applyBorder="1" applyProtection="1"/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Fill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32" xfId="0" applyBorder="1" applyProtection="1"/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0" fillId="0" borderId="33" xfId="0" applyFill="1" applyBorder="1" applyProtection="1"/>
    <xf numFmtId="0" fontId="0" fillId="0" borderId="2" xfId="0" applyFill="1" applyBorder="1" applyProtection="1"/>
    <xf numFmtId="0" fontId="0" fillId="0" borderId="2" xfId="0" applyBorder="1" applyProtection="1"/>
    <xf numFmtId="0" fontId="0" fillId="0" borderId="34" xfId="0" applyBorder="1" applyProtection="1"/>
    <xf numFmtId="0" fontId="0" fillId="0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27" fillId="0" borderId="0" xfId="0" applyFont="1" applyFill="1" applyProtection="1"/>
    <xf numFmtId="0" fontId="26" fillId="0" borderId="0" xfId="0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0" fillId="0" borderId="0" xfId="0" applyFill="1" applyProtection="1"/>
    <xf numFmtId="0" fontId="19" fillId="11" borderId="29" xfId="0" applyFont="1" applyFill="1" applyBorder="1" applyAlignment="1" applyProtection="1">
      <alignment horizontal="center" vertical="center" wrapText="1" readingOrder="1"/>
    </xf>
    <xf numFmtId="0" fontId="19" fillId="11" borderId="0" xfId="0" applyFont="1" applyFill="1" applyBorder="1" applyAlignment="1" applyProtection="1">
      <alignment horizontal="center" wrapText="1" readingOrder="1"/>
    </xf>
    <xf numFmtId="0" fontId="21" fillId="11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 vertical="center"/>
    </xf>
    <xf numFmtId="0" fontId="24" fillId="1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6">
    <cellStyle name="20% - Énfasis1" xfId="2" builtinId="30"/>
    <cellStyle name="20% - Énfasis6" xfId="5" builtinId="50"/>
    <cellStyle name="40% - Énfasis1" xfId="3" builtinId="31"/>
    <cellStyle name="Énfasis5" xfId="4" builtinId="45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s-AR">
                <a:latin typeface="+mn-lt"/>
              </a:rPr>
              <a:t>Balance Hidrológico Climático</a:t>
            </a:r>
          </a:p>
        </c:rich>
      </c:tx>
      <c:layout>
        <c:manualLayout>
          <c:xMode val="edge"/>
          <c:yMode val="edge"/>
          <c:x val="0.35960046660834061"/>
          <c:y val="1.1419223293877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245669291338598E-2"/>
          <c:y val="8.0609409398834528E-2"/>
          <c:w val="0.88601854768153965"/>
          <c:h val="0.84804106770123666"/>
        </c:manualLayout>
      </c:layout>
      <c:areaChart>
        <c:grouping val="standard"/>
        <c:varyColors val="0"/>
        <c:ser>
          <c:idx val="3"/>
          <c:order val="3"/>
          <c:tx>
            <c:strRef>
              <c:f>BHC!$B$46</c:f>
              <c:strCache>
                <c:ptCount val="1"/>
                <c:pt idx="0">
                  <c:v>SH</c:v>
                </c:pt>
              </c:strCache>
            </c:strRef>
          </c:tx>
          <c:val>
            <c:numRef>
              <c:f>BHC!$C$46:$O$46</c:f>
              <c:numCache>
                <c:formatCode>0_)</c:formatCode>
                <c:ptCount val="13"/>
                <c:pt idx="0">
                  <c:v>-3.917244774454911</c:v>
                </c:pt>
                <c:pt idx="1">
                  <c:v>-6.8703990776144437</c:v>
                </c:pt>
                <c:pt idx="2">
                  <c:v>-12.957470602080726</c:v>
                </c:pt>
                <c:pt idx="3">
                  <c:v>-26.063663792636788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8.8245558921468614</c:v>
                </c:pt>
                <c:pt idx="8">
                  <c:v>44.727356357526162</c:v>
                </c:pt>
                <c:pt idx="9">
                  <c:v>54.529989401326191</c:v>
                </c:pt>
                <c:pt idx="10">
                  <c:v>12.389912789687799</c:v>
                </c:pt>
                <c:pt idx="11">
                  <c:v>-2.3423081503942953</c:v>
                </c:pt>
                <c:pt idx="12">
                  <c:v>-3.917244774454911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3-4DE5-8D11-BED3D32C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791920"/>
        <c:axId val="536789120"/>
      </c:areaChart>
      <c:barChart>
        <c:barDir val="col"/>
        <c:grouping val="clustered"/>
        <c:varyColors val="0"/>
        <c:ser>
          <c:idx val="2"/>
          <c:order val="2"/>
          <c:tx>
            <c:strRef>
              <c:f>BHC!$B$41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accent1"/>
              </a:solidFill>
            </a:ln>
          </c:spPr>
          <c:invertIfNegative val="0"/>
          <c:cat>
            <c:multiLvlStrRef>
              <c:f>Inicio!#REF!</c:f>
              <c:extLst xmlns:c16="http://schemas.microsoft.com/office/drawing/2014/chart" xmlns:c16r2="http://schemas.microsoft.com/office/drawing/2015/06/chart" xmlns:c15="http://schemas.microsoft.com/office/drawing/2012/chart"/>
            </c:multiLvlStrRef>
          </c:cat>
          <c:val>
            <c:numRef>
              <c:f>BHC!$C$41:$O$41</c:f>
              <c:numCache>
                <c:formatCode>0_)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130</c:v>
                </c:pt>
                <c:pt idx="5">
                  <c:v>150</c:v>
                </c:pt>
                <c:pt idx="6">
                  <c:v>150</c:v>
                </c:pt>
                <c:pt idx="7">
                  <c:v>156</c:v>
                </c:pt>
                <c:pt idx="8">
                  <c:v>183</c:v>
                </c:pt>
                <c:pt idx="9">
                  <c:v>160</c:v>
                </c:pt>
                <c:pt idx="10">
                  <c:v>83</c:v>
                </c:pt>
                <c:pt idx="11">
                  <c:v>16</c:v>
                </c:pt>
                <c:pt idx="1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83-4DE5-8D11-BED3D32C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788560"/>
        <c:axId val="536785760"/>
      </c:barChart>
      <c:lineChart>
        <c:grouping val="standard"/>
        <c:varyColors val="0"/>
        <c:ser>
          <c:idx val="1"/>
          <c:order val="0"/>
          <c:tx>
            <c:strRef>
              <c:f>BHC!$B$40</c:f>
              <c:strCache>
                <c:ptCount val="1"/>
                <c:pt idx="0">
                  <c:v>ETR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BHC!$C$40:$O$40</c:f>
              <c:numCache>
                <c:formatCode>0_)</c:formatCode>
                <c:ptCount val="13"/>
                <c:pt idx="0">
                  <c:v>26.735254113843723</c:v>
                </c:pt>
                <c:pt idx="1">
                  <c:v>24.163397855854726</c:v>
                </c:pt>
                <c:pt idx="2">
                  <c:v>29.342428348395686</c:v>
                </c:pt>
                <c:pt idx="3">
                  <c:v>35.303799688410123</c:v>
                </c:pt>
                <c:pt idx="4">
                  <c:v>99.20925885081914</c:v>
                </c:pt>
                <c:pt idx="5">
                  <c:v>107.07224156232644</c:v>
                </c:pt>
                <c:pt idx="6">
                  <c:v>140.53868651566967</c:v>
                </c:pt>
                <c:pt idx="7">
                  <c:v>104.82269300892524</c:v>
                </c:pt>
                <c:pt idx="8">
                  <c:v>138.27264364247384</c:v>
                </c:pt>
                <c:pt idx="9">
                  <c:v>105.47001059867382</c:v>
                </c:pt>
                <c:pt idx="10">
                  <c:v>70.610087210312187</c:v>
                </c:pt>
                <c:pt idx="11">
                  <c:v>47.987684163608407</c:v>
                </c:pt>
                <c:pt idx="12">
                  <c:v>26.735254113843723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83-4DE5-8D11-BED3D32C0B1B}"/>
            </c:ext>
          </c:extLst>
        </c:ser>
        <c:ser>
          <c:idx val="0"/>
          <c:order val="1"/>
          <c:tx>
            <c:strRef>
              <c:f>BHC!$B$39</c:f>
              <c:strCache>
                <c:ptCount val="1"/>
                <c:pt idx="0">
                  <c:v>ETP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BHC!$C$39:$O$39</c:f>
              <c:numCache>
                <c:formatCode>0_)</c:formatCode>
                <c:ptCount val="13"/>
                <c:pt idx="0">
                  <c:v>30.652498888298634</c:v>
                </c:pt>
                <c:pt idx="1">
                  <c:v>31.033796933469169</c:v>
                </c:pt>
                <c:pt idx="2">
                  <c:v>42.299898950476411</c:v>
                </c:pt>
                <c:pt idx="3">
                  <c:v>61.367463481046912</c:v>
                </c:pt>
                <c:pt idx="4">
                  <c:v>99.20925885081914</c:v>
                </c:pt>
                <c:pt idx="5">
                  <c:v>107.07224156232644</c:v>
                </c:pt>
                <c:pt idx="6">
                  <c:v>140.53868651566967</c:v>
                </c:pt>
                <c:pt idx="7">
                  <c:v>104.82269300892524</c:v>
                </c:pt>
                <c:pt idx="8">
                  <c:v>138.27264364247384</c:v>
                </c:pt>
                <c:pt idx="9">
                  <c:v>105.47001059867382</c:v>
                </c:pt>
                <c:pt idx="10">
                  <c:v>70.610087210312187</c:v>
                </c:pt>
                <c:pt idx="11">
                  <c:v>50.329992314002702</c:v>
                </c:pt>
                <c:pt idx="12">
                  <c:v>30.652498888298634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83-4DE5-8D11-BED3D32C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788560"/>
        <c:axId val="536785760"/>
      </c:lineChart>
      <c:catAx>
        <c:axId val="53678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Meses</a:t>
                </a:r>
              </a:p>
            </c:rich>
          </c:tx>
          <c:layout>
            <c:manualLayout>
              <c:xMode val="edge"/>
              <c:yMode val="edge"/>
              <c:x val="0.51609332166812483"/>
              <c:y val="0.95269181371085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53678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785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Milímetros</a:t>
                </a:r>
              </a:p>
            </c:rich>
          </c:tx>
          <c:layout>
            <c:manualLayout>
              <c:xMode val="edge"/>
              <c:yMode val="edge"/>
              <c:x val="0"/>
              <c:y val="0.422512290864089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536788560"/>
        <c:crosses val="autoZero"/>
        <c:crossBetween val="between"/>
      </c:valAx>
      <c:valAx>
        <c:axId val="536789120"/>
        <c:scaling>
          <c:orientation val="minMax"/>
          <c:max val="200"/>
          <c:min val="-200"/>
        </c:scaling>
        <c:delete val="1"/>
        <c:axPos val="r"/>
        <c:numFmt formatCode="0_)" sourceLinked="1"/>
        <c:majorTickMark val="out"/>
        <c:minorTickMark val="none"/>
        <c:tickLblPos val="nextTo"/>
        <c:crossAx val="536791920"/>
        <c:crosses val="max"/>
        <c:crossBetween val="between"/>
      </c:valAx>
      <c:catAx>
        <c:axId val="536791920"/>
        <c:scaling>
          <c:orientation val="minMax"/>
        </c:scaling>
        <c:delete val="1"/>
        <c:axPos val="b"/>
        <c:majorTickMark val="out"/>
        <c:minorTickMark val="none"/>
        <c:tickLblPos val="nextTo"/>
        <c:crossAx val="5367891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756500437445319"/>
          <c:y val="0.87885830747851512"/>
          <c:w val="0.59576832895888021"/>
          <c:h val="3.9215689637224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 pitchFamily="34" charset="0"/>
              <a:ea typeface="Times New Roman"/>
              <a:cs typeface="Calibri" pitchFamily="34" charset="0"/>
            </a:defRPr>
          </a:pPr>
          <a:endParaRPr lang="es-AR"/>
        </a:p>
      </c:txPr>
    </c:legend>
    <c:plotVisOnly val="1"/>
    <c:dispBlanksAs val="gap"/>
    <c:showDLblsOverMax val="0"/>
  </c:chart>
  <c:spPr>
    <a:gradFill>
      <a:gsLst>
        <a:gs pos="0">
          <a:srgbClr val="FBEAC7"/>
        </a:gs>
        <a:gs pos="17999">
          <a:srgbClr val="FEE7F2"/>
        </a:gs>
        <a:gs pos="36000">
          <a:srgbClr val="F0FFA7"/>
        </a:gs>
        <a:gs pos="61000">
          <a:srgbClr val="F0FFA7"/>
        </a:gs>
        <a:gs pos="82001">
          <a:srgbClr val="FBD49C"/>
        </a:gs>
        <a:gs pos="100000">
          <a:srgbClr val="FEE7F2"/>
        </a:gs>
      </a:gsLst>
      <a:lin ang="5400000" scaled="0"/>
    </a:gra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A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/>
              <a:t>Variación del agua en el suelo</a:t>
            </a:r>
          </a:p>
        </c:rich>
      </c:tx>
      <c:layout>
        <c:manualLayout>
          <c:xMode val="edge"/>
          <c:yMode val="edge"/>
          <c:x val="0.31742516234284035"/>
          <c:y val="9.7880150560015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33333333333333"/>
          <c:y val="8.8235294117647065E-2"/>
          <c:w val="0.87555555555555553"/>
          <c:h val="0.80718954248366015"/>
        </c:manualLayout>
      </c:layout>
      <c:lineChart>
        <c:grouping val="standard"/>
        <c:varyColors val="0"/>
        <c:ser>
          <c:idx val="1"/>
          <c:order val="0"/>
          <c:tx>
            <c:strRef>
              <c:f>BHC!$B$42</c:f>
              <c:strCache>
                <c:ptCount val="1"/>
                <c:pt idx="0">
                  <c:v>Alm+Exc</c:v>
                </c:pt>
              </c:strCache>
            </c:strRef>
          </c:tx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BHC!$C$42:$O$42</c:f>
              <c:numCache>
                <c:formatCode>0_)</c:formatCode>
                <c:ptCount val="13"/>
                <c:pt idx="0">
                  <c:v>189.27706172254787</c:v>
                </c:pt>
                <c:pt idx="1">
                  <c:v>169.11366386669314</c:v>
                </c:pt>
                <c:pt idx="2">
                  <c:v>144.77123551829746</c:v>
                </c:pt>
                <c:pt idx="3">
                  <c:v>114.46743582988734</c:v>
                </c:pt>
                <c:pt idx="4">
                  <c:v>145.2581769790682</c:v>
                </c:pt>
                <c:pt idx="5">
                  <c:v>188.18593541674176</c:v>
                </c:pt>
                <c:pt idx="6">
                  <c:v>197.64724890107209</c:v>
                </c:pt>
                <c:pt idx="7">
                  <c:v>248.82455589214686</c:v>
                </c:pt>
                <c:pt idx="8">
                  <c:v>284.72735635752616</c:v>
                </c:pt>
                <c:pt idx="9">
                  <c:v>294.52998940132619</c:v>
                </c:pt>
                <c:pt idx="10">
                  <c:v>252.3899127896878</c:v>
                </c:pt>
                <c:pt idx="11">
                  <c:v>208.01231583639159</c:v>
                </c:pt>
                <c:pt idx="12">
                  <c:v>189.27706172254787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5F-4205-AB47-1E5C0850E6A0}"/>
            </c:ext>
          </c:extLst>
        </c:ser>
        <c:ser>
          <c:idx val="4"/>
          <c:order val="1"/>
          <c:tx>
            <c:strRef>
              <c:f>BHC!$B$43</c:f>
              <c:strCache>
                <c:ptCount val="1"/>
                <c:pt idx="0">
                  <c:v>C.C.</c:v>
                </c:pt>
              </c:strCache>
            </c:strRef>
          </c:tx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BHC!$C$43:$O$43</c:f>
              <c:numCache>
                <c:formatCode>0_)</c:formatCode>
                <c:ptCount val="13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5F-4205-AB47-1E5C0850E6A0}"/>
            </c:ext>
          </c:extLst>
        </c:ser>
        <c:ser>
          <c:idx val="5"/>
          <c:order val="2"/>
          <c:tx>
            <c:strRef>
              <c:f>BHC!$B$44</c:f>
              <c:strCache>
                <c:ptCount val="1"/>
                <c:pt idx="0">
                  <c:v>P.M.</c:v>
                </c:pt>
              </c:strCache>
            </c:strRef>
          </c:tx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BHC!$C$44:$O$44</c:f>
              <c:numCache>
                <c:formatCode>0_)</c:formatCode>
                <c:ptCount val="13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5F-4205-AB47-1E5C0850E6A0}"/>
            </c:ext>
          </c:extLst>
        </c:ser>
        <c:ser>
          <c:idx val="6"/>
          <c:order val="3"/>
          <c:tx>
            <c:strRef>
              <c:f>BHC!$B$45</c:f>
              <c:strCache>
                <c:ptCount val="1"/>
                <c:pt idx="0">
                  <c:v>S.C.</c:v>
                </c:pt>
              </c:strCache>
            </c:strRef>
          </c:tx>
          <c:marker>
            <c:symbol val="none"/>
          </c:marker>
          <c:cat>
            <c:strRef>
              <c:f>BHC!$C$38:$O$38</c:f>
              <c:strCache>
                <c:ptCount val="13"/>
                <c:pt idx="0">
                  <c:v>JUN</c:v>
                </c:pt>
                <c:pt idx="1">
                  <c:v>JUL</c:v>
                </c:pt>
                <c:pt idx="2">
                  <c:v>AGO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DIC</c:v>
                </c:pt>
                <c:pt idx="7">
                  <c:v>ENE</c:v>
                </c:pt>
                <c:pt idx="8">
                  <c:v>FEB</c:v>
                </c:pt>
                <c:pt idx="9">
                  <c:v>MAR</c:v>
                </c:pt>
                <c:pt idx="10">
                  <c:v>ABR</c:v>
                </c:pt>
                <c:pt idx="11">
                  <c:v>MAY</c:v>
                </c:pt>
                <c:pt idx="12">
                  <c:v>JUN</c:v>
                </c:pt>
              </c:strCache>
            </c:strRef>
          </c:cat>
          <c:val>
            <c:numRef>
              <c:f>BHC!$C$45:$O$45</c:f>
              <c:numCache>
                <c:formatCode>0_)</c:formatCode>
                <c:ptCount val="13"/>
                <c:pt idx="0">
                  <c:v>182.5</c:v>
                </c:pt>
                <c:pt idx="1">
                  <c:v>182.5</c:v>
                </c:pt>
                <c:pt idx="2">
                  <c:v>182.5</c:v>
                </c:pt>
                <c:pt idx="3">
                  <c:v>182.5</c:v>
                </c:pt>
                <c:pt idx="4">
                  <c:v>182.5</c:v>
                </c:pt>
                <c:pt idx="5">
                  <c:v>182.5</c:v>
                </c:pt>
                <c:pt idx="6">
                  <c:v>182.5</c:v>
                </c:pt>
                <c:pt idx="7">
                  <c:v>182.5</c:v>
                </c:pt>
                <c:pt idx="8">
                  <c:v>182.5</c:v>
                </c:pt>
                <c:pt idx="9">
                  <c:v>182.5</c:v>
                </c:pt>
                <c:pt idx="10">
                  <c:v>182.5</c:v>
                </c:pt>
                <c:pt idx="11">
                  <c:v>182.5</c:v>
                </c:pt>
                <c:pt idx="12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5F-4205-AB47-1E5C0850E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914352"/>
        <c:axId val="455914912"/>
      </c:lineChart>
      <c:catAx>
        <c:axId val="45591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Meses</a:t>
                </a:r>
              </a:p>
            </c:rich>
          </c:tx>
          <c:layout>
            <c:manualLayout>
              <c:xMode val="edge"/>
              <c:yMode val="edge"/>
              <c:x val="0.51054394534433367"/>
              <c:y val="0.94616643231452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45591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914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AR"/>
                  <a:t>Milímetros</a:t>
                </a:r>
              </a:p>
            </c:rich>
          </c:tx>
          <c:layout>
            <c:manualLayout>
              <c:xMode val="edge"/>
              <c:yMode val="edge"/>
              <c:x val="0"/>
              <c:y val="0.407830412044801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455914352"/>
        <c:crosses val="autoZero"/>
        <c:crossBetween val="midCat"/>
      </c:valAx>
      <c:spPr>
        <a:gradFill>
          <a:gsLst>
            <a:gs pos="0">
              <a:schemeClr val="accent5">
                <a:lumMod val="40000"/>
                <a:lumOff val="60000"/>
              </a:schemeClr>
            </a:gs>
            <a:gs pos="50000">
              <a:srgbClr val="CDD6B8"/>
            </a:gs>
            <a:gs pos="100000">
              <a:srgbClr val="F0FFA7"/>
            </a:gs>
          </a:gsLst>
          <a:lin ang="5400000" scaled="0"/>
        </a:gradFill>
        <a:ln w="38100">
          <a:solidFill>
            <a:schemeClr val="accent3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62898578122199"/>
          <c:y val="9.3259673099803042E-2"/>
          <c:w val="0.43095771848064929"/>
          <c:h val="5.23731952896507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A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195500</xdr:colOff>
      <xdr:row>0</xdr:row>
      <xdr:rowOff>99885</xdr:rowOff>
    </xdr:from>
    <xdr:to>
      <xdr:col>1</xdr:col>
      <xdr:colOff>290525</xdr:colOff>
      <xdr:row>4</xdr:row>
      <xdr:rowOff>143668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00" y="99885"/>
          <a:ext cx="857025" cy="10820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457201</xdr:colOff>
      <xdr:row>0</xdr:row>
      <xdr:rowOff>79940</xdr:rowOff>
    </xdr:from>
    <xdr:to>
      <xdr:col>17</xdr:col>
      <xdr:colOff>552450</xdr:colOff>
      <xdr:row>4</xdr:row>
      <xdr:rowOff>209549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3816"/>
        <a:stretch/>
      </xdr:blipFill>
      <xdr:spPr>
        <a:xfrm>
          <a:off x="12649201" y="79940"/>
          <a:ext cx="857249" cy="11678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209550</xdr:colOff>
      <xdr:row>3</xdr:row>
      <xdr:rowOff>104775</xdr:rowOff>
    </xdr:from>
    <xdr:to>
      <xdr:col>15</xdr:col>
      <xdr:colOff>571500</xdr:colOff>
      <xdr:row>5</xdr:row>
      <xdr:rowOff>95250</xdr:rowOff>
    </xdr:to>
    <xdr:sp macro="" textlink="">
      <xdr:nvSpPr>
        <xdr:cNvPr id="6" name="Cuadro de texto 1"/>
        <xdr:cNvSpPr txBox="1"/>
      </xdr:nvSpPr>
      <xdr:spPr>
        <a:xfrm>
          <a:off x="1733550" y="1123950"/>
          <a:ext cx="10267950" cy="1190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AR" sz="72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glow rad="139700">
                  <a:schemeClr val="accent6">
                    <a:satMod val="175000"/>
                    <a:alpha val="40000"/>
                  </a:schemeClr>
                </a:glow>
                <a:outerShdw dist="38100" dir="2700000" algn="bl">
                  <a:schemeClr val="accent5"/>
                </a:outerShdw>
              </a:effectLst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B.H.C. V.1</a:t>
          </a:r>
          <a:endParaRPr lang="es-AR" sz="2800">
            <a:effectLst>
              <a:glow rad="139700">
                <a:schemeClr val="accent6">
                  <a:satMod val="175000"/>
                  <a:alpha val="40000"/>
                </a:schemeClr>
              </a:glow>
              <a:outerShdw dist="38100" dir="2700000" algn="bl">
                <a:schemeClr val="accent5"/>
              </a:outerShdw>
            </a:effectLst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tabSelected="1" topLeftCell="A7" zoomScale="85" zoomScaleNormal="85" workbookViewId="0">
      <selection activeCell="C7" sqref="C7:O7"/>
    </sheetView>
  </sheetViews>
  <sheetFormatPr baseColWidth="10" defaultRowHeight="15" x14ac:dyDescent="0.25"/>
  <cols>
    <col min="1" max="16384" width="11.42578125" style="15"/>
  </cols>
  <sheetData>
    <row r="1" spans="1:19" ht="28.5" x14ac:dyDescent="0.25">
      <c r="A1" s="69"/>
      <c r="B1" s="70"/>
      <c r="C1" s="95" t="s">
        <v>50</v>
      </c>
      <c r="D1" s="95" t="s">
        <v>46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71"/>
      <c r="R1" s="72"/>
    </row>
    <row r="2" spans="1:19" ht="28.5" x14ac:dyDescent="0.45">
      <c r="A2" s="73"/>
      <c r="B2" s="74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75"/>
      <c r="R2" s="76"/>
    </row>
    <row r="3" spans="1:19" ht="23.25" x14ac:dyDescent="0.35">
      <c r="A3" s="73"/>
      <c r="B3" s="74"/>
      <c r="C3" s="97" t="s">
        <v>51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75"/>
      <c r="R3" s="76"/>
    </row>
    <row r="4" spans="1:19" x14ac:dyDescent="0.25">
      <c r="A4" s="73"/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81.75" x14ac:dyDescent="0.25">
      <c r="A5" s="77"/>
      <c r="B5" s="78"/>
      <c r="C5" s="98" t="s">
        <v>47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79"/>
      <c r="R5" s="80"/>
      <c r="S5" s="81"/>
    </row>
    <row r="6" spans="1:19" ht="61.5" x14ac:dyDescent="0.9">
      <c r="A6" s="73"/>
      <c r="B6" s="74"/>
      <c r="C6" s="82"/>
      <c r="D6" s="82"/>
      <c r="E6" s="82"/>
      <c r="F6" s="82"/>
      <c r="G6" s="82"/>
      <c r="H6" s="82"/>
      <c r="I6" s="82"/>
      <c r="J6" s="82"/>
      <c r="K6" s="74"/>
      <c r="L6" s="74"/>
      <c r="M6" s="75"/>
      <c r="N6" s="75"/>
      <c r="O6" s="75"/>
      <c r="P6" s="75"/>
      <c r="Q6" s="75"/>
      <c r="R6" s="76"/>
    </row>
    <row r="7" spans="1:19" ht="23.25" x14ac:dyDescent="0.25">
      <c r="A7" s="73"/>
      <c r="B7" s="74"/>
      <c r="C7" s="99" t="s">
        <v>52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75"/>
      <c r="Q7" s="75"/>
      <c r="R7" s="76"/>
    </row>
    <row r="8" spans="1:19" ht="15.75" thickBot="1" x14ac:dyDescent="0.3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85"/>
      <c r="O8" s="85"/>
      <c r="P8" s="85"/>
      <c r="Q8" s="85"/>
      <c r="R8" s="86"/>
    </row>
    <row r="9" spans="1:19" s="89" customFormat="1" x14ac:dyDescent="0.2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8"/>
      <c r="N9" s="88"/>
      <c r="O9" s="88"/>
      <c r="P9" s="88"/>
      <c r="Q9" s="88"/>
      <c r="R9" s="88"/>
    </row>
    <row r="10" spans="1:19" s="89" customFormat="1" ht="18" x14ac:dyDescent="0.25">
      <c r="A10" s="90" t="s">
        <v>53</v>
      </c>
      <c r="B10" s="90"/>
      <c r="C10" s="91"/>
      <c r="D10" s="91"/>
      <c r="E10" s="91"/>
      <c r="F10" s="92"/>
      <c r="G10" s="92"/>
      <c r="H10" s="92"/>
      <c r="I10" s="92"/>
      <c r="J10" s="92"/>
      <c r="K10" s="92"/>
      <c r="L10" s="92"/>
      <c r="M10" s="93"/>
      <c r="N10" s="93"/>
      <c r="O10" s="93"/>
    </row>
    <row r="11" spans="1:19" s="89" customFormat="1" ht="18" x14ac:dyDescent="0.25">
      <c r="A11" s="90"/>
      <c r="B11" s="90"/>
      <c r="C11" s="91"/>
      <c r="D11" s="91"/>
      <c r="E11" s="91"/>
      <c r="F11" s="92"/>
      <c r="G11" s="92"/>
      <c r="H11" s="92"/>
      <c r="I11" s="92"/>
      <c r="J11" s="92"/>
      <c r="K11" s="92"/>
      <c r="L11" s="92"/>
      <c r="M11" s="93"/>
      <c r="N11" s="93"/>
      <c r="O11" s="93"/>
    </row>
    <row r="12" spans="1:19" s="89" customFormat="1" ht="18" x14ac:dyDescent="0.25">
      <c r="A12" s="91" t="s">
        <v>48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3"/>
      <c r="N12" s="93"/>
      <c r="O12" s="93"/>
    </row>
    <row r="13" spans="1:19" s="89" customFormat="1" ht="18" x14ac:dyDescent="0.25">
      <c r="A13" s="91" t="s">
        <v>54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3"/>
      <c r="N13" s="93"/>
      <c r="O13" s="93"/>
    </row>
    <row r="14" spans="1:19" s="89" customFormat="1" ht="18" x14ac:dyDescent="0.25">
      <c r="A14" s="91" t="s">
        <v>49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3"/>
      <c r="N14" s="93"/>
      <c r="O14" s="93"/>
    </row>
    <row r="15" spans="1:19" s="89" customFormat="1" ht="18" x14ac:dyDescent="0.25">
      <c r="A15" s="91" t="s">
        <v>55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3"/>
      <c r="N15" s="93"/>
      <c r="O15" s="93"/>
    </row>
    <row r="16" spans="1:19" s="89" customFormat="1" ht="18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  <c r="N16" s="93"/>
      <c r="O16" s="93"/>
    </row>
    <row r="17" spans="1:12" x14ac:dyDescent="0.25">
      <c r="F17" s="94"/>
      <c r="G17" s="94"/>
      <c r="H17" s="94"/>
      <c r="I17" s="94"/>
      <c r="J17" s="94"/>
      <c r="K17" s="94"/>
      <c r="L17" s="94"/>
    </row>
    <row r="18" spans="1:12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</sheetData>
  <sheetProtection algorithmName="SHA-512" hashValue="Tmw/hIY9f2x+NWuaH+tnqoahd73VsXVTecMjB8soLl+nNAcNfa1jfaIjKARRMxb3TiZbvtsd0kstXmxtL6wkdA==" saltValue="qhGRmDyiDH3Q/+9mIhifFw==" spinCount="100000" sheet="1" objects="1" scenarios="1"/>
  <mergeCells count="5">
    <mergeCell ref="C1:P1"/>
    <mergeCell ref="C2:P2"/>
    <mergeCell ref="C3:P3"/>
    <mergeCell ref="C5:P5"/>
    <mergeCell ref="C7:O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34" zoomScale="110" zoomScaleNormal="110" workbookViewId="0">
      <selection activeCell="J29" sqref="J29"/>
    </sheetView>
  </sheetViews>
  <sheetFormatPr baseColWidth="10" defaultRowHeight="15" x14ac:dyDescent="0.25"/>
  <cols>
    <col min="1" max="16384" width="11.42578125" style="15"/>
  </cols>
  <sheetData>
    <row r="1" spans="2:15" ht="15.75" thickBot="1" x14ac:dyDescent="0.3"/>
    <row r="2" spans="2:15" ht="16.5" thickBot="1" x14ac:dyDescent="0.3"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8" t="s">
        <v>41</v>
      </c>
      <c r="M2" s="1">
        <v>240</v>
      </c>
      <c r="N2" s="19" t="s">
        <v>28</v>
      </c>
      <c r="O2" s="1">
        <v>125</v>
      </c>
    </row>
    <row r="3" spans="2:15" x14ac:dyDescent="0.25">
      <c r="B3" s="20" t="s">
        <v>1</v>
      </c>
      <c r="C3" s="21"/>
      <c r="D3" s="21"/>
      <c r="E3" s="21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5" x14ac:dyDescent="0.25">
      <c r="B4" s="22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</row>
    <row r="5" spans="2:15" ht="15.75" thickBot="1" x14ac:dyDescent="0.3">
      <c r="B5" s="24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5" ht="15.75" x14ac:dyDescent="0.25">
      <c r="B6" s="25" t="s">
        <v>22</v>
      </c>
      <c r="C6" s="13">
        <v>156</v>
      </c>
      <c r="D6" s="11">
        <v>183</v>
      </c>
      <c r="E6" s="11">
        <v>160</v>
      </c>
      <c r="F6" s="11">
        <v>83</v>
      </c>
      <c r="G6" s="11">
        <v>16</v>
      </c>
      <c r="H6" s="11">
        <v>8</v>
      </c>
      <c r="I6" s="11">
        <v>4</v>
      </c>
      <c r="J6" s="11">
        <v>5</v>
      </c>
      <c r="K6" s="11">
        <v>5</v>
      </c>
      <c r="L6" s="11">
        <v>130</v>
      </c>
      <c r="M6" s="11">
        <v>150</v>
      </c>
      <c r="N6" s="11">
        <v>150</v>
      </c>
      <c r="O6" s="26">
        <f>SUM(C6:N6)</f>
        <v>1050</v>
      </c>
    </row>
    <row r="7" spans="2:15" ht="16.5" thickBot="1" x14ac:dyDescent="0.3">
      <c r="B7" s="27" t="s">
        <v>42</v>
      </c>
      <c r="C7" s="14">
        <v>104.82269300892524</v>
      </c>
      <c r="D7" s="12">
        <v>138.27264364247384</v>
      </c>
      <c r="E7" s="12">
        <v>105.47001059867382</v>
      </c>
      <c r="F7" s="12">
        <v>70.610087210312187</v>
      </c>
      <c r="G7" s="12">
        <v>50.329992314002702</v>
      </c>
      <c r="H7" s="12">
        <v>30.652498888298634</v>
      </c>
      <c r="I7" s="12">
        <v>31.033796933469169</v>
      </c>
      <c r="J7" s="12">
        <v>42.299898950476411</v>
      </c>
      <c r="K7" s="12">
        <v>61.367463481046912</v>
      </c>
      <c r="L7" s="12">
        <v>99.20925885081914</v>
      </c>
      <c r="M7" s="12">
        <v>107.07224156232644</v>
      </c>
      <c r="N7" s="12">
        <v>140.53868651566967</v>
      </c>
      <c r="O7" s="28">
        <f>SUM(C7:N7)</f>
        <v>981.67927195649418</v>
      </c>
    </row>
    <row r="8" spans="2:15" ht="15.75" x14ac:dyDescent="0.25">
      <c r="B8" s="27" t="s">
        <v>44</v>
      </c>
      <c r="C8" s="29">
        <f>C6-C7</f>
        <v>51.177306991074758</v>
      </c>
      <c r="D8" s="30">
        <f t="shared" ref="D8:N8" si="0">D6-D7</f>
        <v>44.727356357526162</v>
      </c>
      <c r="E8" s="30">
        <f t="shared" si="0"/>
        <v>54.529989401326176</v>
      </c>
      <c r="F8" s="30">
        <f t="shared" si="0"/>
        <v>12.389912789687813</v>
      </c>
      <c r="G8" s="30">
        <f t="shared" si="0"/>
        <v>-34.329992314002702</v>
      </c>
      <c r="H8" s="30">
        <f t="shared" si="0"/>
        <v>-22.652498888298634</v>
      </c>
      <c r="I8" s="30">
        <f t="shared" si="0"/>
        <v>-27.033796933469169</v>
      </c>
      <c r="J8" s="30">
        <f t="shared" si="0"/>
        <v>-37.299898950476411</v>
      </c>
      <c r="K8" s="30">
        <f t="shared" si="0"/>
        <v>-56.367463481046912</v>
      </c>
      <c r="L8" s="30">
        <f t="shared" si="0"/>
        <v>30.79074114918086</v>
      </c>
      <c r="M8" s="30">
        <f t="shared" si="0"/>
        <v>42.92775843767356</v>
      </c>
      <c r="N8" s="31">
        <f t="shared" si="0"/>
        <v>9.4613134843303328</v>
      </c>
      <c r="O8" s="32"/>
    </row>
    <row r="9" spans="2:15" ht="15.75" hidden="1" x14ac:dyDescent="0.25">
      <c r="B9" s="33"/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  <c r="O9" s="32"/>
    </row>
    <row r="10" spans="2:15" ht="15.75" hidden="1" x14ac:dyDescent="0.25">
      <c r="B10" s="33"/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32"/>
    </row>
    <row r="11" spans="2:15" ht="15.75" hidden="1" x14ac:dyDescent="0.25">
      <c r="B11" s="27" t="s">
        <v>16</v>
      </c>
      <c r="C11" s="34"/>
      <c r="D11" s="35"/>
      <c r="E11" s="37">
        <f>M2</f>
        <v>240</v>
      </c>
      <c r="F11" s="35"/>
      <c r="G11" s="35"/>
      <c r="H11" s="35" t="s">
        <v>29</v>
      </c>
      <c r="I11" s="35"/>
      <c r="J11" s="35">
        <f>O2</f>
        <v>125</v>
      </c>
      <c r="K11" s="35"/>
      <c r="L11" s="35"/>
      <c r="M11" s="35"/>
      <c r="N11" s="36"/>
      <c r="O11" s="32"/>
    </row>
    <row r="12" spans="2:15" ht="15.75" hidden="1" x14ac:dyDescent="0.25">
      <c r="B12" s="33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32"/>
    </row>
    <row r="13" spans="2:15" ht="15.75" hidden="1" x14ac:dyDescent="0.25">
      <c r="B13" s="33"/>
      <c r="C13" s="38" t="s">
        <v>3</v>
      </c>
      <c r="D13" s="39" t="s">
        <v>4</v>
      </c>
      <c r="E13" s="39" t="s">
        <v>5</v>
      </c>
      <c r="F13" s="39" t="s">
        <v>6</v>
      </c>
      <c r="G13" s="39" t="s">
        <v>7</v>
      </c>
      <c r="H13" s="39" t="s">
        <v>8</v>
      </c>
      <c r="I13" s="39" t="s">
        <v>9</v>
      </c>
      <c r="J13" s="39" t="s">
        <v>10</v>
      </c>
      <c r="K13" s="39" t="s">
        <v>11</v>
      </c>
      <c r="L13" s="39" t="s">
        <v>12</v>
      </c>
      <c r="M13" s="39" t="s">
        <v>13</v>
      </c>
      <c r="N13" s="40" t="s">
        <v>14</v>
      </c>
      <c r="O13" s="32"/>
    </row>
    <row r="14" spans="2:15" ht="15.75" hidden="1" x14ac:dyDescent="0.25">
      <c r="B14" s="27" t="s">
        <v>17</v>
      </c>
      <c r="C14" s="41">
        <f>E11</f>
        <v>240</v>
      </c>
      <c r="D14" s="42">
        <f>IF(D8&lt;0,C14*EXP(D8/$E$11),IF((C14+D8)&gt;$E$11,+$E$11,C14+D8))</f>
        <v>240</v>
      </c>
      <c r="E14" s="42">
        <f t="shared" ref="E14:N14" si="1">IF(E8&lt;0,D14*EXP(E8/$E$11),IF((D14+E8)&gt;$E$11,+$E$11,D14+E8))</f>
        <v>240</v>
      </c>
      <c r="F14" s="42">
        <f t="shared" si="1"/>
        <v>240</v>
      </c>
      <c r="G14" s="42">
        <f t="shared" si="1"/>
        <v>208.01231583639159</v>
      </c>
      <c r="H14" s="42">
        <f t="shared" si="1"/>
        <v>189.27706172254787</v>
      </c>
      <c r="I14" s="42">
        <f t="shared" si="1"/>
        <v>169.11366386669314</v>
      </c>
      <c r="J14" s="42">
        <f t="shared" si="1"/>
        <v>144.77123551829746</v>
      </c>
      <c r="K14" s="42">
        <f t="shared" si="1"/>
        <v>114.46743582988734</v>
      </c>
      <c r="L14" s="42">
        <f t="shared" si="1"/>
        <v>145.2581769790682</v>
      </c>
      <c r="M14" s="42">
        <f t="shared" si="1"/>
        <v>188.18593541674176</v>
      </c>
      <c r="N14" s="43">
        <f t="shared" si="1"/>
        <v>197.64724890107209</v>
      </c>
      <c r="O14" s="32"/>
    </row>
    <row r="15" spans="2:15" ht="15.75" hidden="1" x14ac:dyDescent="0.25">
      <c r="B15" s="33"/>
      <c r="C15" s="41">
        <f>IF(C8&lt;0,N14*EXP(C8/$E$11),IF((N14+C8)&gt;$E$11,+$E$11,N14+C8))</f>
        <v>240</v>
      </c>
      <c r="D15" s="42">
        <f>IF(D8&lt;0,C15*EXP(D8/$E$11),IF((C15+D8)&gt;$E$11,+$E$11,C15+D8))</f>
        <v>240</v>
      </c>
      <c r="E15" s="42">
        <f t="shared" ref="E15:N15" si="2">IF(E8&lt;0,D15*EXP(E8/$E$11),IF((D15+E8)&gt;$E$11,+$E$11,D15+E8))</f>
        <v>240</v>
      </c>
      <c r="F15" s="42">
        <f t="shared" si="2"/>
        <v>240</v>
      </c>
      <c r="G15" s="42">
        <f t="shared" si="2"/>
        <v>208.01231583639159</v>
      </c>
      <c r="H15" s="42">
        <f t="shared" si="2"/>
        <v>189.27706172254787</v>
      </c>
      <c r="I15" s="42">
        <f t="shared" si="2"/>
        <v>169.11366386669314</v>
      </c>
      <c r="J15" s="42">
        <f t="shared" si="2"/>
        <v>144.77123551829746</v>
      </c>
      <c r="K15" s="42">
        <f t="shared" si="2"/>
        <v>114.46743582988734</v>
      </c>
      <c r="L15" s="42">
        <f t="shared" si="2"/>
        <v>145.2581769790682</v>
      </c>
      <c r="M15" s="42">
        <f t="shared" si="2"/>
        <v>188.18593541674176</v>
      </c>
      <c r="N15" s="43">
        <f t="shared" si="2"/>
        <v>197.64724890107209</v>
      </c>
      <c r="O15" s="32"/>
    </row>
    <row r="16" spans="2:15" ht="15.75" hidden="1" x14ac:dyDescent="0.25">
      <c r="B16" s="33"/>
      <c r="C16" s="41">
        <f>IF(C8&lt;0,N15*EXP(C8/$E$11),IF((N15+C8)&gt;$E$11,+$E$11,N15+C8))</f>
        <v>240</v>
      </c>
      <c r="D16" s="42">
        <f>IF(D8&lt;0,C16*EXP(D8/$E$11),IF((C16+D8)&gt;$E$11,+$E$11,C16+D8))</f>
        <v>240</v>
      </c>
      <c r="E16" s="42">
        <f t="shared" ref="E16:N16" si="3">IF(E8&lt;0,D16*EXP(E8/$E$11),IF((D16+E8)&gt;$E$11,+$E$11,D16+E8))</f>
        <v>240</v>
      </c>
      <c r="F16" s="42">
        <f t="shared" si="3"/>
        <v>240</v>
      </c>
      <c r="G16" s="42">
        <f t="shared" si="3"/>
        <v>208.01231583639159</v>
      </c>
      <c r="H16" s="42">
        <f t="shared" si="3"/>
        <v>189.27706172254787</v>
      </c>
      <c r="I16" s="42">
        <f t="shared" si="3"/>
        <v>169.11366386669314</v>
      </c>
      <c r="J16" s="42">
        <f t="shared" si="3"/>
        <v>144.77123551829746</v>
      </c>
      <c r="K16" s="42">
        <f t="shared" si="3"/>
        <v>114.46743582988734</v>
      </c>
      <c r="L16" s="42">
        <f t="shared" si="3"/>
        <v>145.2581769790682</v>
      </c>
      <c r="M16" s="42">
        <f t="shared" si="3"/>
        <v>188.18593541674176</v>
      </c>
      <c r="N16" s="43">
        <f t="shared" si="3"/>
        <v>197.64724890107209</v>
      </c>
      <c r="O16" s="32"/>
    </row>
    <row r="17" spans="2:15" ht="15.75" hidden="1" x14ac:dyDescent="0.25">
      <c r="B17" s="33"/>
      <c r="C17" s="41">
        <f>IF(C8&lt;0,N16*EXP(C8/$E$11),IF((N16+C8)&gt;$E$11,+$E$11,N16+C8))</f>
        <v>240</v>
      </c>
      <c r="D17" s="42">
        <f>IF(D8&lt;0,C17*EXP(D8/$E$11),IF((C17+D8)&gt;$E$11,+$E$11,C17+D8))</f>
        <v>240</v>
      </c>
      <c r="E17" s="42">
        <f t="shared" ref="E17:N17" si="4">IF(E8&lt;0,D17*EXP(E8/$E$11),IF((D17+E8)&gt;$E$11,+$E$11,D17+E8))</f>
        <v>240</v>
      </c>
      <c r="F17" s="42">
        <f t="shared" si="4"/>
        <v>240</v>
      </c>
      <c r="G17" s="42">
        <f t="shared" si="4"/>
        <v>208.01231583639159</v>
      </c>
      <c r="H17" s="42">
        <f t="shared" si="4"/>
        <v>189.27706172254787</v>
      </c>
      <c r="I17" s="42">
        <f t="shared" si="4"/>
        <v>169.11366386669314</v>
      </c>
      <c r="J17" s="42">
        <f t="shared" si="4"/>
        <v>144.77123551829746</v>
      </c>
      <c r="K17" s="42">
        <f t="shared" si="4"/>
        <v>114.46743582988734</v>
      </c>
      <c r="L17" s="42">
        <f t="shared" si="4"/>
        <v>145.2581769790682</v>
      </c>
      <c r="M17" s="42">
        <f t="shared" si="4"/>
        <v>188.18593541674176</v>
      </c>
      <c r="N17" s="43">
        <f t="shared" si="4"/>
        <v>197.64724890107209</v>
      </c>
      <c r="O17" s="32"/>
    </row>
    <row r="18" spans="2:15" ht="15.75" hidden="1" x14ac:dyDescent="0.25">
      <c r="B18" s="33"/>
      <c r="C18" s="41">
        <f>IF(C8&lt;0,N17*EXP(C8/$E$11),IF((N17+C8)&gt;$E$11,+$E$11,N17+C8))</f>
        <v>240</v>
      </c>
      <c r="D18" s="42">
        <f>IF(D8&lt;0,C18*EXP(D8/$E$11),IF((C18+D8)&gt;$E$11,+$E$11,C18+D8))</f>
        <v>240</v>
      </c>
      <c r="E18" s="42">
        <f t="shared" ref="E18:N18" si="5">IF(E8&lt;0,D18*EXP(E8/$E$11),IF((D18+E8)&gt;$E$11,+$E$11,D18+E8))</f>
        <v>240</v>
      </c>
      <c r="F18" s="42">
        <f t="shared" si="5"/>
        <v>240</v>
      </c>
      <c r="G18" s="42">
        <f t="shared" si="5"/>
        <v>208.01231583639159</v>
      </c>
      <c r="H18" s="42">
        <f t="shared" si="5"/>
        <v>189.27706172254787</v>
      </c>
      <c r="I18" s="42">
        <f t="shared" si="5"/>
        <v>169.11366386669314</v>
      </c>
      <c r="J18" s="42">
        <f t="shared" si="5"/>
        <v>144.77123551829746</v>
      </c>
      <c r="K18" s="42">
        <f t="shared" si="5"/>
        <v>114.46743582988734</v>
      </c>
      <c r="L18" s="42">
        <f t="shared" si="5"/>
        <v>145.2581769790682</v>
      </c>
      <c r="M18" s="42">
        <f t="shared" si="5"/>
        <v>188.18593541674176</v>
      </c>
      <c r="N18" s="43">
        <f t="shared" si="5"/>
        <v>197.64724890107209</v>
      </c>
      <c r="O18" s="32"/>
    </row>
    <row r="19" spans="2:15" ht="15.75" hidden="1" x14ac:dyDescent="0.25">
      <c r="B19" s="33"/>
      <c r="C19" s="41">
        <f>IF(C8&lt;0,N18*EXP(C8/$E$11),IF((N18+C8)&gt;$E$11,+$E$11,N18+C8))</f>
        <v>240</v>
      </c>
      <c r="D19" s="42">
        <f>IF(D8&lt;0,C19*EXP(D8/$E$11),IF((C19+D8)&gt;$E$11,+$E$11,C19+D8))</f>
        <v>240</v>
      </c>
      <c r="E19" s="42">
        <f t="shared" ref="E19:N19" si="6">IF(E8&lt;0,D19*EXP(E8/$E$11),IF((D19+E8)&gt;$E$11,+$E$11,D19+E8))</f>
        <v>240</v>
      </c>
      <c r="F19" s="42">
        <f t="shared" si="6"/>
        <v>240</v>
      </c>
      <c r="G19" s="42">
        <f t="shared" si="6"/>
        <v>208.01231583639159</v>
      </c>
      <c r="H19" s="42">
        <f t="shared" si="6"/>
        <v>189.27706172254787</v>
      </c>
      <c r="I19" s="42">
        <f t="shared" si="6"/>
        <v>169.11366386669314</v>
      </c>
      <c r="J19" s="42">
        <f t="shared" si="6"/>
        <v>144.77123551829746</v>
      </c>
      <c r="K19" s="42">
        <f t="shared" si="6"/>
        <v>114.46743582988734</v>
      </c>
      <c r="L19" s="42">
        <f t="shared" si="6"/>
        <v>145.2581769790682</v>
      </c>
      <c r="M19" s="42">
        <f t="shared" si="6"/>
        <v>188.18593541674176</v>
      </c>
      <c r="N19" s="43">
        <f t="shared" si="6"/>
        <v>197.64724890107209</v>
      </c>
      <c r="O19" s="32"/>
    </row>
    <row r="20" spans="2:15" ht="15.75" hidden="1" x14ac:dyDescent="0.25">
      <c r="B20" s="33"/>
      <c r="C20" s="41">
        <f>IF(C8&lt;0,N19*EXP(C8/$E$11),IF((N19+C8)&gt;$E$11,+$E$11,N19+C8))</f>
        <v>240</v>
      </c>
      <c r="D20" s="42">
        <f>IF(D8&lt;0,C20*EXP(D8/$E$11),IF((C20+D8)&gt;$E$11,+$E$11,C20+D8))</f>
        <v>240</v>
      </c>
      <c r="E20" s="42">
        <f t="shared" ref="E20:N20" si="7">IF(E8&lt;0,D20*EXP(E8/$E$11),IF((D20+E8)&gt;$E$11,+$E$11,D20+E8))</f>
        <v>240</v>
      </c>
      <c r="F20" s="42">
        <f t="shared" si="7"/>
        <v>240</v>
      </c>
      <c r="G20" s="42">
        <f t="shared" si="7"/>
        <v>208.01231583639159</v>
      </c>
      <c r="H20" s="42">
        <f t="shared" si="7"/>
        <v>189.27706172254787</v>
      </c>
      <c r="I20" s="42">
        <f t="shared" si="7"/>
        <v>169.11366386669314</v>
      </c>
      <c r="J20" s="42">
        <f t="shared" si="7"/>
        <v>144.77123551829746</v>
      </c>
      <c r="K20" s="42">
        <f t="shared" si="7"/>
        <v>114.46743582988734</v>
      </c>
      <c r="L20" s="42">
        <f t="shared" si="7"/>
        <v>145.2581769790682</v>
      </c>
      <c r="M20" s="42">
        <f t="shared" si="7"/>
        <v>188.18593541674176</v>
      </c>
      <c r="N20" s="43">
        <f t="shared" si="7"/>
        <v>197.64724890107209</v>
      </c>
      <c r="O20" s="32"/>
    </row>
    <row r="21" spans="2:15" ht="15.75" hidden="1" x14ac:dyDescent="0.25">
      <c r="B21" s="33"/>
      <c r="C21" s="41">
        <f>IF(C8&lt;0,N20*EXP(C8/$E$11),IF((N20+C8)&gt;$E$11,+$E$11,N20+C8))</f>
        <v>240</v>
      </c>
      <c r="D21" s="42">
        <f>IF(D8&lt;0,C21*EXP(D8/$E$11),IF((C21+D8)&gt;$E$11,+$E$11,C21+D8))</f>
        <v>240</v>
      </c>
      <c r="E21" s="42">
        <f t="shared" ref="E21:N21" si="8">IF(E8&lt;0,D21*EXP(E8/$E$11),IF((D21+E8)&gt;$E$11,+$E$11,D21+E8))</f>
        <v>240</v>
      </c>
      <c r="F21" s="42">
        <f t="shared" si="8"/>
        <v>240</v>
      </c>
      <c r="G21" s="42">
        <f t="shared" si="8"/>
        <v>208.01231583639159</v>
      </c>
      <c r="H21" s="42">
        <f t="shared" si="8"/>
        <v>189.27706172254787</v>
      </c>
      <c r="I21" s="42">
        <f t="shared" si="8"/>
        <v>169.11366386669314</v>
      </c>
      <c r="J21" s="42">
        <f t="shared" si="8"/>
        <v>144.77123551829746</v>
      </c>
      <c r="K21" s="42">
        <f t="shared" si="8"/>
        <v>114.46743582988734</v>
      </c>
      <c r="L21" s="42">
        <f t="shared" si="8"/>
        <v>145.2581769790682</v>
      </c>
      <c r="M21" s="42">
        <f t="shared" si="8"/>
        <v>188.18593541674176</v>
      </c>
      <c r="N21" s="43">
        <f t="shared" si="8"/>
        <v>197.64724890107209</v>
      </c>
      <c r="O21" s="32"/>
    </row>
    <row r="22" spans="2:15" ht="15.75" hidden="1" x14ac:dyDescent="0.25">
      <c r="B22" s="33"/>
      <c r="C22" s="41">
        <f>IF(C8&lt;0,N21*EXP(C8/$E$11),IF((N21+C8)&gt;$E$11,+$E$11,N21+C8))</f>
        <v>240</v>
      </c>
      <c r="D22" s="42">
        <f>IF(D8&lt;0,C22*EXP(D8/$E$11),IF((C22+D8)&gt;$E$11,+$E$11,C22+D8))</f>
        <v>240</v>
      </c>
      <c r="E22" s="42">
        <f t="shared" ref="E22:N22" si="9">IF(E8&lt;0,D22*EXP(E8/$E$11),IF((D22+E8)&gt;$E$11,+$E$11,D22+E8))</f>
        <v>240</v>
      </c>
      <c r="F22" s="42">
        <f t="shared" si="9"/>
        <v>240</v>
      </c>
      <c r="G22" s="42">
        <f t="shared" si="9"/>
        <v>208.01231583639159</v>
      </c>
      <c r="H22" s="42">
        <f t="shared" si="9"/>
        <v>189.27706172254787</v>
      </c>
      <c r="I22" s="42">
        <f t="shared" si="9"/>
        <v>169.11366386669314</v>
      </c>
      <c r="J22" s="42">
        <f t="shared" si="9"/>
        <v>144.77123551829746</v>
      </c>
      <c r="K22" s="42">
        <f t="shared" si="9"/>
        <v>114.46743582988734</v>
      </c>
      <c r="L22" s="42">
        <f t="shared" si="9"/>
        <v>145.2581769790682</v>
      </c>
      <c r="M22" s="42">
        <f t="shared" si="9"/>
        <v>188.18593541674176</v>
      </c>
      <c r="N22" s="43">
        <f t="shared" si="9"/>
        <v>197.64724890107209</v>
      </c>
      <c r="O22" s="32"/>
    </row>
    <row r="23" spans="2:15" ht="15.75" hidden="1" x14ac:dyDescent="0.25">
      <c r="B23" s="33"/>
      <c r="C23" s="41">
        <f>IF(C8&lt;0,N22*EXP(C8/$E$11),IF((N22+C8)&gt;$E$11,+$E$11,N22+C8))</f>
        <v>240</v>
      </c>
      <c r="D23" s="42">
        <f>IF(D8&lt;0,C23*EXP(D8/$E$11),IF((C23+D8)&gt;$E$11,+$E$11,C23+D8))</f>
        <v>240</v>
      </c>
      <c r="E23" s="42">
        <f t="shared" ref="E23:N23" si="10">IF(E8&lt;0,D23*EXP(E8/$E$11),IF((D23+E8)&gt;$E$11,+$E$11,D23+E8))</f>
        <v>240</v>
      </c>
      <c r="F23" s="42">
        <f t="shared" si="10"/>
        <v>240</v>
      </c>
      <c r="G23" s="42">
        <f t="shared" si="10"/>
        <v>208.01231583639159</v>
      </c>
      <c r="H23" s="42">
        <f t="shared" si="10"/>
        <v>189.27706172254787</v>
      </c>
      <c r="I23" s="42">
        <f t="shared" si="10"/>
        <v>169.11366386669314</v>
      </c>
      <c r="J23" s="42">
        <f t="shared" si="10"/>
        <v>144.77123551829746</v>
      </c>
      <c r="K23" s="42">
        <f t="shared" si="10"/>
        <v>114.46743582988734</v>
      </c>
      <c r="L23" s="42">
        <f t="shared" si="10"/>
        <v>145.2581769790682</v>
      </c>
      <c r="M23" s="42">
        <f t="shared" si="10"/>
        <v>188.18593541674176</v>
      </c>
      <c r="N23" s="43">
        <f t="shared" si="10"/>
        <v>197.64724890107209</v>
      </c>
      <c r="O23" s="32"/>
    </row>
    <row r="24" spans="2:15" ht="15.75" hidden="1" x14ac:dyDescent="0.25">
      <c r="B24" s="33"/>
      <c r="C24" s="41">
        <f>IF(C8&lt;0,N23*EXP(C8/$E$11),IF((N23+C8)&gt;$E$11,+$E$11,N23+C8))</f>
        <v>240</v>
      </c>
      <c r="D24" s="42">
        <f>IF(D8&lt;0,C24*EXP(D8/$E$11),IF((C24+D8)&gt;$E$11,+$E$11,C24+D8))</f>
        <v>240</v>
      </c>
      <c r="E24" s="42">
        <f t="shared" ref="E24:N24" si="11">IF(E8&lt;0,D24*EXP(E8/$E$11),IF((D24+E8)&gt;$E$11,+$E$11,D24+E8))</f>
        <v>240</v>
      </c>
      <c r="F24" s="42">
        <f t="shared" si="11"/>
        <v>240</v>
      </c>
      <c r="G24" s="42">
        <f t="shared" si="11"/>
        <v>208.01231583639159</v>
      </c>
      <c r="H24" s="42">
        <f t="shared" si="11"/>
        <v>189.27706172254787</v>
      </c>
      <c r="I24" s="42">
        <f t="shared" si="11"/>
        <v>169.11366386669314</v>
      </c>
      <c r="J24" s="42">
        <f t="shared" si="11"/>
        <v>144.77123551829746</v>
      </c>
      <c r="K24" s="42">
        <f t="shared" si="11"/>
        <v>114.46743582988734</v>
      </c>
      <c r="L24" s="42">
        <f t="shared" si="11"/>
        <v>145.2581769790682</v>
      </c>
      <c r="M24" s="42">
        <f t="shared" si="11"/>
        <v>188.18593541674176</v>
      </c>
      <c r="N24" s="43">
        <f t="shared" si="11"/>
        <v>197.64724890107209</v>
      </c>
      <c r="O24" s="32"/>
    </row>
    <row r="25" spans="2:15" ht="15.75" hidden="1" x14ac:dyDescent="0.25">
      <c r="B25" s="33"/>
      <c r="C25" s="41">
        <f>IF(C8&lt;0,N24*EXP(C8/$E$11),IF((N24+C8)&gt;$E$11,+$E$11,N24+C8))</f>
        <v>240</v>
      </c>
      <c r="D25" s="42">
        <f>IF(D8&lt;0,C25*EXP(D8/$E$11),IF((C25+D8)&gt;$E$11,+$E$11,C25+D8))</f>
        <v>240</v>
      </c>
      <c r="E25" s="42">
        <f t="shared" ref="E25:N25" si="12">IF(E8&lt;0,D25*EXP(E8/$E$11),IF((D25+E8)&gt;$E$11,+$E$11,D25+E8))</f>
        <v>240</v>
      </c>
      <c r="F25" s="42">
        <f t="shared" si="12"/>
        <v>240</v>
      </c>
      <c r="G25" s="42">
        <f t="shared" si="12"/>
        <v>208.01231583639159</v>
      </c>
      <c r="H25" s="42">
        <f t="shared" si="12"/>
        <v>189.27706172254787</v>
      </c>
      <c r="I25" s="42">
        <f t="shared" si="12"/>
        <v>169.11366386669314</v>
      </c>
      <c r="J25" s="42">
        <f t="shared" si="12"/>
        <v>144.77123551829746</v>
      </c>
      <c r="K25" s="42">
        <f t="shared" si="12"/>
        <v>114.46743582988734</v>
      </c>
      <c r="L25" s="42">
        <f t="shared" si="12"/>
        <v>145.2581769790682</v>
      </c>
      <c r="M25" s="42">
        <f t="shared" si="12"/>
        <v>188.18593541674176</v>
      </c>
      <c r="N25" s="43">
        <f t="shared" si="12"/>
        <v>197.64724890107209</v>
      </c>
      <c r="O25" s="32"/>
    </row>
    <row r="26" spans="2:15" ht="15.75" hidden="1" x14ac:dyDescent="0.25">
      <c r="B26" s="33"/>
      <c r="C26" s="41">
        <f>IF(C8&lt;0,N25*EXP(C8/$E$11),IF((N25+C8)&gt;$E$11,+$E$11,N25+C8))</f>
        <v>240</v>
      </c>
      <c r="D26" s="42">
        <f>IF(D8&lt;0,C26*EXP(D8/$E$11),IF((C26+D8)&gt;$E$11,+$E$11,C26+D8))</f>
        <v>240</v>
      </c>
      <c r="E26" s="42">
        <f t="shared" ref="E26:N26" si="13">IF(E8&lt;0,D26*EXP(E8/$E$11),IF((D26+E8)&gt;$E$11,+$E$11,D26+E8))</f>
        <v>240</v>
      </c>
      <c r="F26" s="42">
        <f t="shared" si="13"/>
        <v>240</v>
      </c>
      <c r="G26" s="42">
        <f t="shared" si="13"/>
        <v>208.01231583639159</v>
      </c>
      <c r="H26" s="42">
        <f t="shared" si="13"/>
        <v>189.27706172254787</v>
      </c>
      <c r="I26" s="42">
        <f t="shared" si="13"/>
        <v>169.11366386669314</v>
      </c>
      <c r="J26" s="42">
        <f t="shared" si="13"/>
        <v>144.77123551829746</v>
      </c>
      <c r="K26" s="42">
        <f t="shared" si="13"/>
        <v>114.46743582988734</v>
      </c>
      <c r="L26" s="42">
        <f t="shared" si="13"/>
        <v>145.2581769790682</v>
      </c>
      <c r="M26" s="42">
        <f t="shared" si="13"/>
        <v>188.18593541674176</v>
      </c>
      <c r="N26" s="43">
        <f t="shared" si="13"/>
        <v>197.64724890107209</v>
      </c>
      <c r="O26" s="32"/>
    </row>
    <row r="27" spans="2:15" ht="15.75" hidden="1" x14ac:dyDescent="0.25">
      <c r="B27" s="33"/>
      <c r="C27" s="41">
        <f>IF(C8&lt;0,N26*EXP(C8/$E$11),IF((N26+C8)&gt;$E$11,+$E$11,N26+C8))</f>
        <v>240</v>
      </c>
      <c r="D27" s="42">
        <f>IF(D8&lt;0,C27*EXP(D8/$E$11),IF((C27+D8)&gt;$E$11,+$E$11,C27+D8))</f>
        <v>240</v>
      </c>
      <c r="E27" s="42">
        <f t="shared" ref="E27:N27" si="14">IF(E8&lt;0,D27*EXP(E8/$E$11),IF((D27+E8)&gt;$E$11,+$E$11,D27+E8))</f>
        <v>240</v>
      </c>
      <c r="F27" s="42">
        <f t="shared" si="14"/>
        <v>240</v>
      </c>
      <c r="G27" s="42">
        <f t="shared" si="14"/>
        <v>208.01231583639159</v>
      </c>
      <c r="H27" s="42">
        <f t="shared" si="14"/>
        <v>189.27706172254787</v>
      </c>
      <c r="I27" s="42">
        <f t="shared" si="14"/>
        <v>169.11366386669314</v>
      </c>
      <c r="J27" s="42">
        <f t="shared" si="14"/>
        <v>144.77123551829746</v>
      </c>
      <c r="K27" s="42">
        <f t="shared" si="14"/>
        <v>114.46743582988734</v>
      </c>
      <c r="L27" s="42">
        <f t="shared" si="14"/>
        <v>145.2581769790682</v>
      </c>
      <c r="M27" s="42">
        <f t="shared" si="14"/>
        <v>188.18593541674176</v>
      </c>
      <c r="N27" s="43">
        <f t="shared" si="14"/>
        <v>197.64724890107209</v>
      </c>
      <c r="O27" s="32"/>
    </row>
    <row r="28" spans="2:15" ht="15.75" x14ac:dyDescent="0.25">
      <c r="B28" s="27" t="s">
        <v>18</v>
      </c>
      <c r="C28" s="44">
        <f>IF(C8&lt;0,N27*EXP(C8/$E$11),IF((N27+C8)&gt;$E$11,+$E$11,N27+C8))</f>
        <v>240</v>
      </c>
      <c r="D28" s="37">
        <f>IF(D8&lt;0,C28*EXP(D8/$E$11),IF((C28+D8)&gt;$E$11,+$E$11,C28+D8))</f>
        <v>240</v>
      </c>
      <c r="E28" s="37">
        <f t="shared" ref="E28:N28" si="15">IF(E8&lt;0,D28*EXP(E8/$E$11),IF((D28+E8)&gt;$E$11,+$E$11,D28+E8))</f>
        <v>240</v>
      </c>
      <c r="F28" s="37">
        <f t="shared" si="15"/>
        <v>240</v>
      </c>
      <c r="G28" s="37">
        <f t="shared" si="15"/>
        <v>208.01231583639159</v>
      </c>
      <c r="H28" s="37">
        <f t="shared" si="15"/>
        <v>189.27706172254787</v>
      </c>
      <c r="I28" s="37">
        <f t="shared" si="15"/>
        <v>169.11366386669314</v>
      </c>
      <c r="J28" s="37">
        <f t="shared" si="15"/>
        <v>144.77123551829746</v>
      </c>
      <c r="K28" s="37">
        <f t="shared" si="15"/>
        <v>114.46743582988734</v>
      </c>
      <c r="L28" s="37">
        <f t="shared" si="15"/>
        <v>145.2581769790682</v>
      </c>
      <c r="M28" s="37">
        <f t="shared" si="15"/>
        <v>188.18593541674176</v>
      </c>
      <c r="N28" s="45">
        <f t="shared" si="15"/>
        <v>197.64724890107209</v>
      </c>
      <c r="O28" s="32"/>
    </row>
    <row r="29" spans="2:15" ht="15.75" x14ac:dyDescent="0.25">
      <c r="B29" s="33" t="s">
        <v>40</v>
      </c>
      <c r="C29" s="44">
        <f>C28-N28</f>
        <v>42.352751098927911</v>
      </c>
      <c r="D29" s="37">
        <f>D28-C28</f>
        <v>0</v>
      </c>
      <c r="E29" s="37">
        <f t="shared" ref="E29:N29" si="16">E28-D28</f>
        <v>0</v>
      </c>
      <c r="F29" s="37">
        <f t="shared" si="16"/>
        <v>0</v>
      </c>
      <c r="G29" s="37">
        <f t="shared" si="16"/>
        <v>-31.987684163608407</v>
      </c>
      <c r="H29" s="37">
        <f t="shared" si="16"/>
        <v>-18.735254113843723</v>
      </c>
      <c r="I29" s="37">
        <f t="shared" si="16"/>
        <v>-20.163397855854726</v>
      </c>
      <c r="J29" s="37">
        <f t="shared" si="16"/>
        <v>-24.342428348395686</v>
      </c>
      <c r="K29" s="37">
        <f t="shared" si="16"/>
        <v>-30.303799688410123</v>
      </c>
      <c r="L29" s="37">
        <f t="shared" si="16"/>
        <v>30.79074114918086</v>
      </c>
      <c r="M29" s="37">
        <f t="shared" si="16"/>
        <v>42.92775843767356</v>
      </c>
      <c r="N29" s="45">
        <f t="shared" si="16"/>
        <v>9.4613134843303328</v>
      </c>
      <c r="O29" s="32"/>
    </row>
    <row r="30" spans="2:15" ht="15.75" hidden="1" x14ac:dyDescent="0.25">
      <c r="B30" s="33"/>
      <c r="C30" s="38" t="s">
        <v>3</v>
      </c>
      <c r="D30" s="39" t="s">
        <v>4</v>
      </c>
      <c r="E30" s="39" t="s">
        <v>5</v>
      </c>
      <c r="F30" s="39" t="s">
        <v>6</v>
      </c>
      <c r="G30" s="39" t="s">
        <v>7</v>
      </c>
      <c r="H30" s="39" t="s">
        <v>8</v>
      </c>
      <c r="I30" s="39" t="s">
        <v>9</v>
      </c>
      <c r="J30" s="39" t="s">
        <v>10</v>
      </c>
      <c r="K30" s="39" t="s">
        <v>11</v>
      </c>
      <c r="L30" s="39" t="s">
        <v>12</v>
      </c>
      <c r="M30" s="39" t="s">
        <v>13</v>
      </c>
      <c r="N30" s="40" t="s">
        <v>14</v>
      </c>
      <c r="O30" s="32"/>
    </row>
    <row r="31" spans="2:15" ht="15.75" x14ac:dyDescent="0.25">
      <c r="B31" s="27" t="s">
        <v>43</v>
      </c>
      <c r="C31" s="44">
        <f>IF(C8&gt;0,+C7,+C6+N28-C28)</f>
        <v>104.82269300892524</v>
      </c>
      <c r="D31" s="37">
        <f>IF(D8&gt;0,+D7,+D6+C28-D28)</f>
        <v>138.27264364247384</v>
      </c>
      <c r="E31" s="37">
        <f>IF(E8&gt;0,+E7,+E6+D28-E28)</f>
        <v>105.47001059867382</v>
      </c>
      <c r="F31" s="37">
        <f>IF(F8&gt;0,+F7,+F6+E28-F28)</f>
        <v>70.610087210312187</v>
      </c>
      <c r="G31" s="37">
        <f>IF(G8&gt;0,+G7,+G6+F28-G28)</f>
        <v>47.987684163608407</v>
      </c>
      <c r="H31" s="37">
        <f t="shared" ref="H31:N31" si="17">IF(H8&gt;0,+H7,+H6+G28-H28)</f>
        <v>26.735254113843723</v>
      </c>
      <c r="I31" s="37">
        <f>IF(I8&gt;0,+I7,+I6+H28-I28)</f>
        <v>24.163397855854726</v>
      </c>
      <c r="J31" s="37">
        <f t="shared" si="17"/>
        <v>29.342428348395686</v>
      </c>
      <c r="K31" s="37">
        <f t="shared" si="17"/>
        <v>35.303799688410123</v>
      </c>
      <c r="L31" s="37">
        <f t="shared" si="17"/>
        <v>99.20925885081914</v>
      </c>
      <c r="M31" s="37">
        <f t="shared" si="17"/>
        <v>107.07224156232644</v>
      </c>
      <c r="N31" s="45">
        <f t="shared" si="17"/>
        <v>140.53868651566967</v>
      </c>
      <c r="O31" s="46">
        <f>SUM(C31:N31)</f>
        <v>929.52818555931276</v>
      </c>
    </row>
    <row r="32" spans="2:15" ht="15.75" x14ac:dyDescent="0.25">
      <c r="B32" s="27" t="s">
        <v>19</v>
      </c>
      <c r="C32" s="44">
        <f>C7-C31</f>
        <v>0</v>
      </c>
      <c r="D32" s="37">
        <f t="shared" ref="D32:M32" si="18">D7-D31</f>
        <v>0</v>
      </c>
      <c r="E32" s="37">
        <f t="shared" si="18"/>
        <v>0</v>
      </c>
      <c r="F32" s="37">
        <f t="shared" si="18"/>
        <v>0</v>
      </c>
      <c r="G32" s="37">
        <f t="shared" si="18"/>
        <v>2.3423081503942953</v>
      </c>
      <c r="H32" s="37">
        <f t="shared" si="18"/>
        <v>3.917244774454911</v>
      </c>
      <c r="I32" s="37">
        <f t="shared" si="18"/>
        <v>6.8703990776144437</v>
      </c>
      <c r="J32" s="37">
        <f t="shared" si="18"/>
        <v>12.957470602080726</v>
      </c>
      <c r="K32" s="37">
        <f t="shared" si="18"/>
        <v>26.063663792636788</v>
      </c>
      <c r="L32" s="37">
        <f t="shared" si="18"/>
        <v>0</v>
      </c>
      <c r="M32" s="37">
        <f t="shared" si="18"/>
        <v>0</v>
      </c>
      <c r="N32" s="45">
        <f>N7-N31</f>
        <v>0</v>
      </c>
      <c r="O32" s="46">
        <f>SUM(C32:N32)</f>
        <v>52.15108639718116</v>
      </c>
    </row>
    <row r="33" spans="1:15" ht="16.5" thickBot="1" x14ac:dyDescent="0.3">
      <c r="B33" s="47" t="s">
        <v>20</v>
      </c>
      <c r="C33" s="48">
        <f>IF((+N28+C8)&gt;$E$11,+N28+C8-$E$11,0)</f>
        <v>8.8245558921468614</v>
      </c>
      <c r="D33" s="49">
        <f>IF((+C28+D8)&gt;$E$11,+C28+D8-$E$11,0)</f>
        <v>44.727356357526162</v>
      </c>
      <c r="E33" s="49">
        <f>IF((+D28+E8)&gt;$E$11,+D28+E8-$E$11,0)</f>
        <v>54.529989401326191</v>
      </c>
      <c r="F33" s="49">
        <f>IF((+E28+F8)&gt;$E$11,+E28+F8-$E$11,0)</f>
        <v>12.389912789687799</v>
      </c>
      <c r="G33" s="49">
        <f>IF((+F28+G8)&gt;$E$11,+F28+G8-$E$11,0)</f>
        <v>0</v>
      </c>
      <c r="H33" s="49">
        <f t="shared" ref="H33:N33" si="19">IF((+G28+H8)&gt;$E$11,+G28+H8-$E$11,0)</f>
        <v>0</v>
      </c>
      <c r="I33" s="49">
        <f t="shared" si="19"/>
        <v>0</v>
      </c>
      <c r="J33" s="49">
        <f t="shared" si="19"/>
        <v>0</v>
      </c>
      <c r="K33" s="49">
        <f t="shared" si="19"/>
        <v>0</v>
      </c>
      <c r="L33" s="49">
        <f t="shared" si="19"/>
        <v>0</v>
      </c>
      <c r="M33" s="49">
        <f t="shared" si="19"/>
        <v>0</v>
      </c>
      <c r="N33" s="50">
        <f t="shared" si="19"/>
        <v>0</v>
      </c>
      <c r="O33" s="46">
        <f>SUM(C33:N33)</f>
        <v>120.47181444068701</v>
      </c>
    </row>
    <row r="34" spans="1:15" x14ac:dyDescent="0.25">
      <c r="B34" s="2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x14ac:dyDescent="0.25">
      <c r="B35" s="24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.75" x14ac:dyDescent="0.25">
      <c r="A36" s="51"/>
      <c r="B36" s="52" t="s">
        <v>21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x14ac:dyDescent="0.25">
      <c r="B37" s="24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.75" thickBot="1" x14ac:dyDescent="0.3">
      <c r="B38" s="53"/>
      <c r="C38" s="54" t="s">
        <v>8</v>
      </c>
      <c r="D38" s="54" t="s">
        <v>9</v>
      </c>
      <c r="E38" s="54" t="s">
        <v>10</v>
      </c>
      <c r="F38" s="54" t="s">
        <v>11</v>
      </c>
      <c r="G38" s="54" t="s">
        <v>12</v>
      </c>
      <c r="H38" s="54" t="s">
        <v>13</v>
      </c>
      <c r="I38" s="54" t="s">
        <v>14</v>
      </c>
      <c r="J38" s="54" t="s">
        <v>3</v>
      </c>
      <c r="K38" s="54" t="s">
        <v>4</v>
      </c>
      <c r="L38" s="54" t="s">
        <v>5</v>
      </c>
      <c r="M38" s="54" t="s">
        <v>6</v>
      </c>
      <c r="N38" s="54" t="s">
        <v>7</v>
      </c>
      <c r="O38" s="55" t="s">
        <v>8</v>
      </c>
    </row>
    <row r="39" spans="1:15" x14ac:dyDescent="0.25">
      <c r="B39" s="56" t="s">
        <v>42</v>
      </c>
      <c r="C39" s="57">
        <f>+H7</f>
        <v>30.652498888298634</v>
      </c>
      <c r="D39" s="58">
        <f t="shared" ref="D39:I39" si="20">+I7</f>
        <v>31.033796933469169</v>
      </c>
      <c r="E39" s="58">
        <f t="shared" si="20"/>
        <v>42.299898950476411</v>
      </c>
      <c r="F39" s="58">
        <f t="shared" si="20"/>
        <v>61.367463481046912</v>
      </c>
      <c r="G39" s="58">
        <f t="shared" si="20"/>
        <v>99.20925885081914</v>
      </c>
      <c r="H39" s="58">
        <f t="shared" si="20"/>
        <v>107.07224156232644</v>
      </c>
      <c r="I39" s="58">
        <f t="shared" si="20"/>
        <v>140.53868651566967</v>
      </c>
      <c r="J39" s="58">
        <f t="shared" ref="J39:O39" si="21">+C7</f>
        <v>104.82269300892524</v>
      </c>
      <c r="K39" s="58">
        <f t="shared" si="21"/>
        <v>138.27264364247384</v>
      </c>
      <c r="L39" s="58">
        <f t="shared" si="21"/>
        <v>105.47001059867382</v>
      </c>
      <c r="M39" s="58">
        <f t="shared" si="21"/>
        <v>70.610087210312187</v>
      </c>
      <c r="N39" s="58">
        <f t="shared" si="21"/>
        <v>50.329992314002702</v>
      </c>
      <c r="O39" s="59">
        <f t="shared" si="21"/>
        <v>30.652498888298634</v>
      </c>
    </row>
    <row r="40" spans="1:15" x14ac:dyDescent="0.25">
      <c r="B40" s="60" t="s">
        <v>43</v>
      </c>
      <c r="C40" s="61">
        <f>H31</f>
        <v>26.735254113843723</v>
      </c>
      <c r="D40" s="62">
        <f t="shared" ref="D40:I40" si="22">I31</f>
        <v>24.163397855854726</v>
      </c>
      <c r="E40" s="62">
        <f t="shared" si="22"/>
        <v>29.342428348395686</v>
      </c>
      <c r="F40" s="62">
        <f t="shared" si="22"/>
        <v>35.303799688410123</v>
      </c>
      <c r="G40" s="62">
        <f t="shared" si="22"/>
        <v>99.20925885081914</v>
      </c>
      <c r="H40" s="62">
        <f t="shared" si="22"/>
        <v>107.07224156232644</v>
      </c>
      <c r="I40" s="62">
        <f t="shared" si="22"/>
        <v>140.53868651566967</v>
      </c>
      <c r="J40" s="62">
        <f t="shared" ref="J40:O40" si="23">C31</f>
        <v>104.82269300892524</v>
      </c>
      <c r="K40" s="62">
        <f t="shared" si="23"/>
        <v>138.27264364247384</v>
      </c>
      <c r="L40" s="62">
        <f t="shared" si="23"/>
        <v>105.47001059867382</v>
      </c>
      <c r="M40" s="62">
        <f t="shared" si="23"/>
        <v>70.610087210312187</v>
      </c>
      <c r="N40" s="62">
        <f t="shared" si="23"/>
        <v>47.987684163608407</v>
      </c>
      <c r="O40" s="63">
        <f t="shared" si="23"/>
        <v>26.735254113843723</v>
      </c>
    </row>
    <row r="41" spans="1:15" x14ac:dyDescent="0.25">
      <c r="B41" s="60" t="s">
        <v>22</v>
      </c>
      <c r="C41" s="61">
        <f>H6</f>
        <v>8</v>
      </c>
      <c r="D41" s="62">
        <f t="shared" ref="D41:I41" si="24">I6</f>
        <v>4</v>
      </c>
      <c r="E41" s="62">
        <f t="shared" si="24"/>
        <v>5</v>
      </c>
      <c r="F41" s="62">
        <f t="shared" si="24"/>
        <v>5</v>
      </c>
      <c r="G41" s="62">
        <f t="shared" si="24"/>
        <v>130</v>
      </c>
      <c r="H41" s="62">
        <f t="shared" si="24"/>
        <v>150</v>
      </c>
      <c r="I41" s="62">
        <f t="shared" si="24"/>
        <v>150</v>
      </c>
      <c r="J41" s="62">
        <f t="shared" ref="J41:O41" si="25">C6</f>
        <v>156</v>
      </c>
      <c r="K41" s="62">
        <f t="shared" si="25"/>
        <v>183</v>
      </c>
      <c r="L41" s="62">
        <f t="shared" si="25"/>
        <v>160</v>
      </c>
      <c r="M41" s="62">
        <f t="shared" si="25"/>
        <v>83</v>
      </c>
      <c r="N41" s="62">
        <f t="shared" si="25"/>
        <v>16</v>
      </c>
      <c r="O41" s="63">
        <f t="shared" si="25"/>
        <v>8</v>
      </c>
    </row>
    <row r="42" spans="1:15" x14ac:dyDescent="0.25">
      <c r="B42" s="60" t="s">
        <v>23</v>
      </c>
      <c r="C42" s="61">
        <f>H28+H33</f>
        <v>189.27706172254787</v>
      </c>
      <c r="D42" s="62">
        <f t="shared" ref="D42:I42" si="26">I28+I33</f>
        <v>169.11366386669314</v>
      </c>
      <c r="E42" s="62">
        <f t="shared" si="26"/>
        <v>144.77123551829746</v>
      </c>
      <c r="F42" s="62">
        <f t="shared" si="26"/>
        <v>114.46743582988734</v>
      </c>
      <c r="G42" s="62">
        <f t="shared" si="26"/>
        <v>145.2581769790682</v>
      </c>
      <c r="H42" s="62">
        <f t="shared" si="26"/>
        <v>188.18593541674176</v>
      </c>
      <c r="I42" s="62">
        <f t="shared" si="26"/>
        <v>197.64724890107209</v>
      </c>
      <c r="J42" s="62">
        <f t="shared" ref="J42:O42" si="27">C28+C33</f>
        <v>248.82455589214686</v>
      </c>
      <c r="K42" s="62">
        <f t="shared" si="27"/>
        <v>284.72735635752616</v>
      </c>
      <c r="L42" s="62">
        <f t="shared" si="27"/>
        <v>294.52998940132619</v>
      </c>
      <c r="M42" s="62">
        <f t="shared" si="27"/>
        <v>252.3899127896878</v>
      </c>
      <c r="N42" s="62">
        <f t="shared" si="27"/>
        <v>208.01231583639159</v>
      </c>
      <c r="O42" s="63">
        <f t="shared" si="27"/>
        <v>189.27706172254787</v>
      </c>
    </row>
    <row r="43" spans="1:15" x14ac:dyDescent="0.25">
      <c r="B43" s="60" t="s">
        <v>24</v>
      </c>
      <c r="C43" s="61">
        <f>$E$11</f>
        <v>240</v>
      </c>
      <c r="D43" s="62">
        <f t="shared" ref="D43:O43" si="28">$E$11</f>
        <v>240</v>
      </c>
      <c r="E43" s="62">
        <f t="shared" si="28"/>
        <v>240</v>
      </c>
      <c r="F43" s="62">
        <f t="shared" si="28"/>
        <v>240</v>
      </c>
      <c r="G43" s="62">
        <f t="shared" si="28"/>
        <v>240</v>
      </c>
      <c r="H43" s="62">
        <f t="shared" si="28"/>
        <v>240</v>
      </c>
      <c r="I43" s="62">
        <f t="shared" si="28"/>
        <v>240</v>
      </c>
      <c r="J43" s="62">
        <f t="shared" si="28"/>
        <v>240</v>
      </c>
      <c r="K43" s="62">
        <f t="shared" si="28"/>
        <v>240</v>
      </c>
      <c r="L43" s="62">
        <f t="shared" si="28"/>
        <v>240</v>
      </c>
      <c r="M43" s="62">
        <f t="shared" si="28"/>
        <v>240</v>
      </c>
      <c r="N43" s="62">
        <f t="shared" si="28"/>
        <v>240</v>
      </c>
      <c r="O43" s="63">
        <f t="shared" si="28"/>
        <v>240</v>
      </c>
    </row>
    <row r="44" spans="1:15" x14ac:dyDescent="0.25">
      <c r="B44" s="60" t="s">
        <v>25</v>
      </c>
      <c r="C44" s="61">
        <f>$J$11</f>
        <v>125</v>
      </c>
      <c r="D44" s="62">
        <f t="shared" ref="D44:O44" si="29">$J$11</f>
        <v>125</v>
      </c>
      <c r="E44" s="62">
        <f t="shared" si="29"/>
        <v>125</v>
      </c>
      <c r="F44" s="62">
        <f t="shared" si="29"/>
        <v>125</v>
      </c>
      <c r="G44" s="62">
        <f t="shared" si="29"/>
        <v>125</v>
      </c>
      <c r="H44" s="62">
        <f t="shared" si="29"/>
        <v>125</v>
      </c>
      <c r="I44" s="62">
        <f t="shared" si="29"/>
        <v>125</v>
      </c>
      <c r="J44" s="62">
        <f t="shared" si="29"/>
        <v>125</v>
      </c>
      <c r="K44" s="62">
        <f t="shared" si="29"/>
        <v>125</v>
      </c>
      <c r="L44" s="62">
        <f t="shared" si="29"/>
        <v>125</v>
      </c>
      <c r="M44" s="62">
        <f t="shared" si="29"/>
        <v>125</v>
      </c>
      <c r="N44" s="62">
        <f t="shared" si="29"/>
        <v>125</v>
      </c>
      <c r="O44" s="63">
        <f t="shared" si="29"/>
        <v>125</v>
      </c>
    </row>
    <row r="45" spans="1:15" x14ac:dyDescent="0.25">
      <c r="B45" s="60" t="s">
        <v>26</v>
      </c>
      <c r="C45" s="61">
        <f>(+C43+C44)/2</f>
        <v>182.5</v>
      </c>
      <c r="D45" s="62">
        <f t="shared" ref="D45:O45" si="30">(+D43+D44)/2</f>
        <v>182.5</v>
      </c>
      <c r="E45" s="62">
        <f t="shared" si="30"/>
        <v>182.5</v>
      </c>
      <c r="F45" s="62">
        <f t="shared" si="30"/>
        <v>182.5</v>
      </c>
      <c r="G45" s="62">
        <f t="shared" si="30"/>
        <v>182.5</v>
      </c>
      <c r="H45" s="62">
        <f t="shared" si="30"/>
        <v>182.5</v>
      </c>
      <c r="I45" s="62">
        <f t="shared" si="30"/>
        <v>182.5</v>
      </c>
      <c r="J45" s="62">
        <f t="shared" si="30"/>
        <v>182.5</v>
      </c>
      <c r="K45" s="62">
        <f t="shared" si="30"/>
        <v>182.5</v>
      </c>
      <c r="L45" s="62">
        <f t="shared" si="30"/>
        <v>182.5</v>
      </c>
      <c r="M45" s="62">
        <f t="shared" si="30"/>
        <v>182.5</v>
      </c>
      <c r="N45" s="62">
        <f t="shared" si="30"/>
        <v>182.5</v>
      </c>
      <c r="O45" s="63">
        <f t="shared" si="30"/>
        <v>182.5</v>
      </c>
    </row>
    <row r="46" spans="1:15" ht="15.75" thickBot="1" x14ac:dyDescent="0.3">
      <c r="B46" s="64" t="s">
        <v>27</v>
      </c>
      <c r="C46" s="65">
        <f>IF(H32&gt;0,-H32,H33)</f>
        <v>-3.917244774454911</v>
      </c>
      <c r="D46" s="66">
        <f t="shared" ref="D46:I46" si="31">IF(I32&gt;0,-I32,I33)</f>
        <v>-6.8703990776144437</v>
      </c>
      <c r="E46" s="66">
        <f t="shared" si="31"/>
        <v>-12.957470602080726</v>
      </c>
      <c r="F46" s="66">
        <f t="shared" si="31"/>
        <v>-26.063663792636788</v>
      </c>
      <c r="G46" s="66">
        <f t="shared" si="31"/>
        <v>0</v>
      </c>
      <c r="H46" s="66">
        <f t="shared" si="31"/>
        <v>0</v>
      </c>
      <c r="I46" s="66">
        <f t="shared" si="31"/>
        <v>0</v>
      </c>
      <c r="J46" s="66">
        <f t="shared" ref="J46:O46" si="32">IF(C32&gt;0,-C32,C33)</f>
        <v>8.8245558921468614</v>
      </c>
      <c r="K46" s="66">
        <f t="shared" si="32"/>
        <v>44.727356357526162</v>
      </c>
      <c r="L46" s="66">
        <f t="shared" si="32"/>
        <v>54.529989401326191</v>
      </c>
      <c r="M46" s="66">
        <f t="shared" si="32"/>
        <v>12.389912789687799</v>
      </c>
      <c r="N46" s="66">
        <f t="shared" si="32"/>
        <v>-2.3423081503942953</v>
      </c>
      <c r="O46" s="67">
        <f t="shared" si="32"/>
        <v>-3.917244774454911</v>
      </c>
    </row>
    <row r="48" spans="1:15" x14ac:dyDescent="0.25">
      <c r="B48" s="68" t="s">
        <v>45</v>
      </c>
    </row>
  </sheetData>
  <sheetProtection algorithmName="SHA-512" hashValue="W1jL1dx+L9e7xV9WCj4j1AwZr+3W9MeToQ/EFah+RjLLnf6jJZ6xt/EVq8NEm+K6RrUNMVYkgZtZlogFH1WDvw==" saltValue="PLEMAG5VuI7T6Vv3W7onO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F34" sqref="F34"/>
    </sheetView>
  </sheetViews>
  <sheetFormatPr baseColWidth="10" defaultRowHeight="15" x14ac:dyDescent="0.25"/>
  <sheetData>
    <row r="1" spans="1:4" ht="18.75" x14ac:dyDescent="0.25">
      <c r="A1" s="100" t="s">
        <v>30</v>
      </c>
      <c r="B1" s="100"/>
      <c r="C1" s="100"/>
    </row>
    <row r="2" spans="1:4" ht="15.75" x14ac:dyDescent="0.25">
      <c r="A2" s="2" t="s">
        <v>31</v>
      </c>
      <c r="B2" s="3"/>
      <c r="C2" s="3"/>
    </row>
    <row r="3" spans="1:4" ht="15.75" x14ac:dyDescent="0.25">
      <c r="A3" s="4" t="s">
        <v>32</v>
      </c>
      <c r="B3" s="3"/>
      <c r="C3" s="3"/>
    </row>
    <row r="4" spans="1:4" ht="15.75" x14ac:dyDescent="0.25">
      <c r="A4" s="5" t="s">
        <v>33</v>
      </c>
      <c r="B4" s="3"/>
      <c r="C4" s="3"/>
    </row>
    <row r="5" spans="1:4" ht="16.5" thickBot="1" x14ac:dyDescent="0.3">
      <c r="A5" s="6" t="s">
        <v>34</v>
      </c>
      <c r="B5" s="7"/>
      <c r="C5" s="7"/>
    </row>
    <row r="8" spans="1:4" ht="18.75" x14ac:dyDescent="0.25">
      <c r="A8" s="101" t="s">
        <v>35</v>
      </c>
      <c r="B8" s="101"/>
      <c r="C8" s="101"/>
      <c r="D8" s="101"/>
    </row>
    <row r="9" spans="1:4" ht="15.75" x14ac:dyDescent="0.25">
      <c r="A9" s="8" t="s">
        <v>36</v>
      </c>
    </row>
    <row r="10" spans="1:4" ht="15.75" x14ac:dyDescent="0.25">
      <c r="A10" s="5" t="s">
        <v>37</v>
      </c>
    </row>
    <row r="11" spans="1:4" ht="15.75" x14ac:dyDescent="0.25">
      <c r="A11" s="4" t="s">
        <v>38</v>
      </c>
    </row>
    <row r="12" spans="1:4" ht="16.5" thickBot="1" x14ac:dyDescent="0.3">
      <c r="A12" s="9" t="s">
        <v>39</v>
      </c>
      <c r="B12" s="10"/>
      <c r="C12" s="10"/>
      <c r="D12" s="10"/>
    </row>
  </sheetData>
  <mergeCells count="2">
    <mergeCell ref="A1:C1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Inicio</vt:lpstr>
      <vt:lpstr>BHC</vt:lpstr>
      <vt:lpstr>Acronimos</vt:lpstr>
      <vt:lpstr>Grafico BHC</vt:lpstr>
      <vt:lpstr>Gráfico Agua Suelo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BANGHO</cp:lastModifiedBy>
  <dcterms:created xsi:type="dcterms:W3CDTF">2020-10-29T20:41:39Z</dcterms:created>
  <dcterms:modified xsi:type="dcterms:W3CDTF">2021-10-31T03:32:18Z</dcterms:modified>
</cp:coreProperties>
</file>