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525"/>
  </bookViews>
  <sheets>
    <sheet name="Batch-Lotes" sheetId="1" r:id="rId1"/>
    <sheet name="Batch-Inventarios" sheetId="2" r:id="rId2"/>
    <sheet name="GBatch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" i="2" l="1"/>
  <c r="E18" i="1"/>
  <c r="E19" i="1"/>
  <c r="E17" i="1"/>
  <c r="E14" i="1"/>
  <c r="E15" i="1"/>
  <c r="E13" i="1"/>
  <c r="E6" i="2" l="1"/>
  <c r="E21" i="1"/>
  <c r="E29" i="1" s="1"/>
  <c r="E9" i="2" s="1"/>
  <c r="E23" i="2"/>
  <c r="I4" i="2" s="1"/>
  <c r="E5" i="2"/>
  <c r="E7" i="2"/>
  <c r="K3" i="2" l="1"/>
  <c r="E23" i="1"/>
  <c r="E31" i="1" s="1"/>
  <c r="E11" i="2" s="1"/>
  <c r="E15" i="2" s="1"/>
  <c r="E19" i="2" s="1"/>
  <c r="E27" i="2" s="1"/>
  <c r="E25" i="1"/>
  <c r="E22" i="1"/>
  <c r="E26" i="1" s="1"/>
  <c r="J3" i="2"/>
  <c r="E13" i="2"/>
  <c r="E17" i="2" s="1"/>
  <c r="E25" i="2" s="1"/>
  <c r="K4" i="2"/>
  <c r="J4" i="2"/>
  <c r="I5" i="2"/>
  <c r="E30" i="1" l="1"/>
  <c r="L4" i="2" s="1"/>
  <c r="E27" i="1"/>
  <c r="J5" i="2"/>
  <c r="I6" i="2"/>
  <c r="K5" i="2"/>
  <c r="E10" i="2" l="1"/>
  <c r="E14" i="2" s="1"/>
  <c r="E18" i="2" s="1"/>
  <c r="E26" i="2" s="1"/>
  <c r="L5" i="2"/>
  <c r="L3" i="2"/>
  <c r="I7" i="2"/>
  <c r="L6" i="2"/>
  <c r="J6" i="2"/>
  <c r="K6" i="2"/>
  <c r="I8" i="2" l="1"/>
  <c r="K7" i="2"/>
  <c r="J7" i="2"/>
  <c r="L7" i="2"/>
  <c r="I9" i="2" l="1"/>
  <c r="K8" i="2"/>
  <c r="J8" i="2"/>
  <c r="L8" i="2"/>
  <c r="I10" i="2" l="1"/>
  <c r="K9" i="2"/>
  <c r="J9" i="2"/>
  <c r="L9" i="2"/>
  <c r="I11" i="2" l="1"/>
  <c r="K10" i="2"/>
  <c r="J10" i="2"/>
  <c r="L10" i="2"/>
  <c r="I12" i="2" l="1"/>
  <c r="K11" i="2"/>
  <c r="J11" i="2"/>
  <c r="L11" i="2"/>
  <c r="I13" i="2" l="1"/>
  <c r="L12" i="2"/>
  <c r="K12" i="2"/>
  <c r="J12" i="2"/>
  <c r="I14" i="2" l="1"/>
  <c r="J13" i="2"/>
  <c r="L13" i="2"/>
  <c r="K13" i="2"/>
  <c r="I15" i="2" l="1"/>
  <c r="L14" i="2"/>
  <c r="K14" i="2"/>
  <c r="J14" i="2"/>
  <c r="I16" i="2" l="1"/>
  <c r="K15" i="2"/>
  <c r="L15" i="2"/>
  <c r="J15" i="2"/>
  <c r="I17" i="2" l="1"/>
  <c r="K16" i="2"/>
  <c r="J16" i="2"/>
  <c r="L16" i="2"/>
  <c r="I18" i="2" l="1"/>
  <c r="K17" i="2"/>
  <c r="J17" i="2"/>
  <c r="L17" i="2"/>
  <c r="I19" i="2" l="1"/>
  <c r="K18" i="2"/>
  <c r="J18" i="2"/>
  <c r="L18" i="2"/>
  <c r="I20" i="2" l="1"/>
  <c r="K19" i="2"/>
  <c r="J19" i="2"/>
  <c r="L19" i="2"/>
  <c r="I21" i="2" l="1"/>
  <c r="L20" i="2"/>
  <c r="K20" i="2"/>
  <c r="J20" i="2"/>
  <c r="I22" i="2" l="1"/>
  <c r="J21" i="2"/>
  <c r="L21" i="2"/>
  <c r="K21" i="2"/>
  <c r="I23" i="2" l="1"/>
  <c r="J22" i="2"/>
  <c r="L22" i="2"/>
  <c r="K22" i="2"/>
  <c r="I24" i="2" l="1"/>
  <c r="K23" i="2"/>
  <c r="J23" i="2"/>
  <c r="L23" i="2"/>
  <c r="I25" i="2" l="1"/>
  <c r="K24" i="2"/>
  <c r="J24" i="2"/>
  <c r="L24" i="2"/>
  <c r="I26" i="2" l="1"/>
  <c r="K25" i="2"/>
  <c r="J25" i="2"/>
  <c r="L25" i="2"/>
  <c r="I27" i="2" l="1"/>
  <c r="K26" i="2"/>
  <c r="J26" i="2"/>
  <c r="L26" i="2"/>
  <c r="I28" i="2" l="1"/>
  <c r="K27" i="2"/>
  <c r="J27" i="2"/>
  <c r="L27" i="2"/>
  <c r="I29" i="2" l="1"/>
  <c r="L28" i="2"/>
  <c r="J28" i="2"/>
  <c r="K28" i="2"/>
  <c r="I30" i="2" l="1"/>
  <c r="L29" i="2"/>
  <c r="J29" i="2"/>
  <c r="K29" i="2"/>
  <c r="I31" i="2" l="1"/>
  <c r="L30" i="2"/>
  <c r="J30" i="2"/>
  <c r="K30" i="2"/>
  <c r="I32" i="2" l="1"/>
  <c r="K31" i="2"/>
  <c r="L31" i="2"/>
  <c r="J31" i="2"/>
  <c r="I33" i="2" l="1"/>
  <c r="K32" i="2"/>
  <c r="L32" i="2"/>
  <c r="J32" i="2"/>
  <c r="I34" i="2" l="1"/>
  <c r="J33" i="2"/>
  <c r="K33" i="2"/>
  <c r="L33" i="2"/>
  <c r="I35" i="2" l="1"/>
  <c r="J34" i="2"/>
  <c r="K34" i="2"/>
  <c r="L34" i="2"/>
  <c r="I36" i="2" l="1"/>
  <c r="J35" i="2"/>
  <c r="K35" i="2"/>
  <c r="L35" i="2"/>
  <c r="I37" i="2" l="1"/>
  <c r="L36" i="2"/>
  <c r="J36" i="2"/>
  <c r="K36" i="2"/>
  <c r="I38" i="2" l="1"/>
  <c r="L37" i="2"/>
  <c r="J37" i="2"/>
  <c r="K37" i="2"/>
  <c r="I39" i="2" l="1"/>
  <c r="L38" i="2"/>
  <c r="J38" i="2"/>
  <c r="K38" i="2"/>
  <c r="I40" i="2" l="1"/>
  <c r="K39" i="2"/>
  <c r="L39" i="2"/>
  <c r="J39" i="2"/>
  <c r="I41" i="2" l="1"/>
  <c r="K40" i="2"/>
  <c r="L40" i="2"/>
  <c r="J40" i="2"/>
  <c r="I42" i="2" l="1"/>
  <c r="J41" i="2"/>
  <c r="K41" i="2"/>
  <c r="L41" i="2"/>
  <c r="I43" i="2" l="1"/>
  <c r="K42" i="2"/>
  <c r="L42" i="2"/>
  <c r="J42" i="2"/>
  <c r="I44" i="2" l="1"/>
  <c r="J43" i="2"/>
  <c r="K43" i="2"/>
  <c r="L43" i="2"/>
  <c r="I45" i="2" l="1"/>
  <c r="L44" i="2"/>
  <c r="J44" i="2"/>
  <c r="K44" i="2"/>
  <c r="I46" i="2" l="1"/>
  <c r="L45" i="2"/>
  <c r="J45" i="2"/>
  <c r="K45" i="2"/>
  <c r="I47" i="2" l="1"/>
  <c r="L46" i="2"/>
  <c r="J46" i="2"/>
  <c r="K46" i="2"/>
  <c r="I48" i="2" l="1"/>
  <c r="K47" i="2"/>
  <c r="L47" i="2"/>
  <c r="J47" i="2"/>
  <c r="I49" i="2" l="1"/>
  <c r="K48" i="2"/>
  <c r="L48" i="2"/>
  <c r="J48" i="2"/>
  <c r="I50" i="2" l="1"/>
  <c r="J49" i="2"/>
  <c r="K49" i="2"/>
  <c r="L49" i="2"/>
  <c r="I51" i="2" l="1"/>
  <c r="K50" i="2"/>
  <c r="L50" i="2"/>
  <c r="J50" i="2"/>
  <c r="I52" i="2" l="1"/>
  <c r="J51" i="2"/>
  <c r="K51" i="2"/>
  <c r="L51" i="2"/>
  <c r="I53" i="2" l="1"/>
  <c r="L52" i="2"/>
  <c r="J52" i="2"/>
  <c r="K52" i="2"/>
  <c r="I54" i="2" l="1"/>
  <c r="L53" i="2"/>
  <c r="J53" i="2"/>
  <c r="K53" i="2"/>
  <c r="I55" i="2" l="1"/>
  <c r="L54" i="2"/>
  <c r="J54" i="2"/>
  <c r="K54" i="2"/>
  <c r="I56" i="2" l="1"/>
  <c r="K55" i="2"/>
  <c r="L55" i="2"/>
  <c r="J55" i="2"/>
  <c r="I57" i="2" l="1"/>
  <c r="K56" i="2"/>
  <c r="L56" i="2"/>
  <c r="J56" i="2"/>
  <c r="I58" i="2" l="1"/>
  <c r="J57" i="2"/>
  <c r="K57" i="2"/>
  <c r="L57" i="2"/>
  <c r="I59" i="2" l="1"/>
  <c r="J58" i="2"/>
  <c r="K58" i="2"/>
  <c r="L58" i="2"/>
  <c r="I60" i="2" l="1"/>
  <c r="J59" i="2"/>
  <c r="K59" i="2"/>
  <c r="L59" i="2"/>
  <c r="I61" i="2" l="1"/>
  <c r="L60" i="2"/>
  <c r="J60" i="2"/>
  <c r="K60" i="2"/>
  <c r="I62" i="2" l="1"/>
  <c r="L61" i="2"/>
  <c r="J61" i="2"/>
  <c r="K61" i="2"/>
  <c r="I63" i="2" l="1"/>
  <c r="L62" i="2"/>
  <c r="J62" i="2"/>
  <c r="K62" i="2"/>
  <c r="I64" i="2" l="1"/>
  <c r="K63" i="2"/>
  <c r="L63" i="2"/>
  <c r="J63" i="2"/>
  <c r="I65" i="2" l="1"/>
  <c r="K64" i="2"/>
  <c r="L64" i="2"/>
  <c r="J64" i="2"/>
  <c r="I66" i="2" l="1"/>
  <c r="J65" i="2"/>
  <c r="K65" i="2"/>
  <c r="L65" i="2"/>
  <c r="I67" i="2" l="1"/>
  <c r="K66" i="2"/>
  <c r="L66" i="2"/>
  <c r="J66" i="2"/>
  <c r="I68" i="2" l="1"/>
  <c r="J67" i="2"/>
  <c r="K67" i="2"/>
  <c r="L67" i="2"/>
  <c r="I69" i="2" l="1"/>
  <c r="L68" i="2"/>
  <c r="J68" i="2"/>
  <c r="K68" i="2"/>
  <c r="I70" i="2" l="1"/>
  <c r="L69" i="2"/>
  <c r="J69" i="2"/>
  <c r="K69" i="2"/>
  <c r="I71" i="2" l="1"/>
  <c r="L70" i="2"/>
  <c r="J70" i="2"/>
  <c r="K70" i="2"/>
  <c r="I72" i="2" l="1"/>
  <c r="K71" i="2"/>
  <c r="L71" i="2"/>
  <c r="J71" i="2"/>
  <c r="I73" i="2" l="1"/>
  <c r="L72" i="2"/>
  <c r="K72" i="2"/>
  <c r="J72" i="2"/>
  <c r="I74" i="2" l="1"/>
  <c r="J73" i="2"/>
  <c r="K73" i="2"/>
  <c r="L73" i="2"/>
  <c r="I75" i="2" l="1"/>
  <c r="K74" i="2"/>
  <c r="L74" i="2"/>
  <c r="J74" i="2"/>
  <c r="I76" i="2" l="1"/>
  <c r="J75" i="2"/>
  <c r="K75" i="2"/>
  <c r="L75" i="2"/>
  <c r="I77" i="2" l="1"/>
  <c r="L76" i="2"/>
  <c r="J76" i="2"/>
  <c r="K76" i="2"/>
  <c r="I78" i="2" l="1"/>
  <c r="L77" i="2"/>
  <c r="J77" i="2"/>
  <c r="K77" i="2"/>
  <c r="I79" i="2" l="1"/>
  <c r="L78" i="2"/>
  <c r="J78" i="2"/>
  <c r="K78" i="2"/>
  <c r="I80" i="2" l="1"/>
  <c r="K79" i="2"/>
  <c r="L79" i="2"/>
  <c r="J79" i="2"/>
  <c r="I81" i="2" l="1"/>
  <c r="K80" i="2"/>
  <c r="L80" i="2"/>
  <c r="J80" i="2"/>
  <c r="I82" i="2" l="1"/>
  <c r="J81" i="2"/>
  <c r="K81" i="2"/>
  <c r="L81" i="2"/>
  <c r="I83" i="2" l="1"/>
  <c r="J82" i="2"/>
  <c r="K82" i="2"/>
  <c r="L82" i="2"/>
  <c r="I84" i="2" l="1"/>
  <c r="J83" i="2"/>
  <c r="K83" i="2"/>
  <c r="L83" i="2"/>
  <c r="I85" i="2" l="1"/>
  <c r="L84" i="2"/>
  <c r="J84" i="2"/>
  <c r="K84" i="2"/>
  <c r="I86" i="2" l="1"/>
  <c r="L85" i="2"/>
  <c r="J85" i="2"/>
  <c r="K85" i="2"/>
  <c r="I87" i="2" l="1"/>
  <c r="L86" i="2"/>
  <c r="J86" i="2"/>
  <c r="K86" i="2"/>
  <c r="I88" i="2" l="1"/>
  <c r="K87" i="2"/>
  <c r="L87" i="2"/>
  <c r="J87" i="2"/>
  <c r="I89" i="2" l="1"/>
  <c r="L88" i="2"/>
  <c r="J88" i="2"/>
  <c r="K88" i="2"/>
  <c r="I90" i="2" l="1"/>
  <c r="J89" i="2"/>
  <c r="K89" i="2"/>
  <c r="L89" i="2"/>
  <c r="I91" i="2" l="1"/>
  <c r="J90" i="2"/>
  <c r="K90" i="2"/>
  <c r="L90" i="2"/>
  <c r="I92" i="2" l="1"/>
  <c r="J91" i="2"/>
  <c r="K91" i="2"/>
  <c r="L91" i="2"/>
  <c r="I93" i="2" l="1"/>
  <c r="L92" i="2"/>
  <c r="J92" i="2"/>
  <c r="K92" i="2"/>
  <c r="I94" i="2" l="1"/>
  <c r="L93" i="2"/>
  <c r="J93" i="2"/>
  <c r="K93" i="2"/>
  <c r="I95" i="2" l="1"/>
  <c r="L94" i="2"/>
  <c r="J94" i="2"/>
  <c r="K94" i="2"/>
  <c r="I96" i="2" l="1"/>
  <c r="K95" i="2"/>
  <c r="L95" i="2"/>
  <c r="J95" i="2"/>
  <c r="I97" i="2" l="1"/>
  <c r="K96" i="2"/>
  <c r="L96" i="2"/>
  <c r="J96" i="2"/>
  <c r="I98" i="2" l="1"/>
  <c r="J97" i="2"/>
  <c r="K97" i="2"/>
  <c r="L97" i="2"/>
  <c r="I99" i="2" l="1"/>
  <c r="J98" i="2"/>
  <c r="K98" i="2"/>
  <c r="L98" i="2"/>
  <c r="I100" i="2" l="1"/>
  <c r="K99" i="2"/>
  <c r="L99" i="2"/>
  <c r="J99" i="2"/>
  <c r="I101" i="2" l="1"/>
  <c r="L100" i="2"/>
  <c r="J100" i="2"/>
  <c r="K100" i="2"/>
  <c r="I102" i="2" l="1"/>
  <c r="L101" i="2"/>
  <c r="J101" i="2"/>
  <c r="K101" i="2"/>
  <c r="I103" i="2" l="1"/>
  <c r="L102" i="2"/>
  <c r="J102" i="2"/>
  <c r="K102" i="2"/>
  <c r="K103" i="2" l="1"/>
  <c r="L103" i="2"/>
  <c r="J103" i="2"/>
</calcChain>
</file>

<file path=xl/sharedStrings.xml><?xml version="1.0" encoding="utf-8"?>
<sst xmlns="http://schemas.openxmlformats.org/spreadsheetml/2006/main" count="137" uniqueCount="105">
  <si>
    <t>Bases de diseño:</t>
  </si>
  <si>
    <t>Demanda A:</t>
  </si>
  <si>
    <t>Demanda B:</t>
  </si>
  <si>
    <t>Demanda C:</t>
  </si>
  <si>
    <t>Descripción</t>
  </si>
  <si>
    <t>Unidad</t>
  </si>
  <si>
    <t>Valor</t>
  </si>
  <si>
    <t>kg/año</t>
  </si>
  <si>
    <t>h/año</t>
  </si>
  <si>
    <t>Longitud campaña:</t>
  </si>
  <si>
    <t>N° ciclos producción:</t>
  </si>
  <si>
    <t>Producto/Etapa</t>
  </si>
  <si>
    <t>A</t>
  </si>
  <si>
    <t>B</t>
  </si>
  <si>
    <t>C</t>
  </si>
  <si>
    <t>Tiempo proceso (h)</t>
  </si>
  <si>
    <t>Producción A:</t>
  </si>
  <si>
    <t>Producción B:</t>
  </si>
  <si>
    <t>kg/ciclo</t>
  </si>
  <si>
    <t>Duración ciclo A:</t>
  </si>
  <si>
    <t>h/batch</t>
  </si>
  <si>
    <t>Duración ciclo B:</t>
  </si>
  <si>
    <t>Duración ciclo C:</t>
  </si>
  <si>
    <t>cantidad lotes</t>
  </si>
  <si>
    <t>kg/lote</t>
  </si>
  <si>
    <t>tA</t>
  </si>
  <si>
    <t>tB</t>
  </si>
  <si>
    <t>h/ciclo</t>
  </si>
  <si>
    <t>Estimación inventarios</t>
  </si>
  <si>
    <t>TAG</t>
  </si>
  <si>
    <t>toa</t>
  </si>
  <si>
    <t>lc</t>
  </si>
  <si>
    <t>nc</t>
  </si>
  <si>
    <t>pA</t>
  </si>
  <si>
    <t>dA</t>
  </si>
  <si>
    <t>dB</t>
  </si>
  <si>
    <t>dC</t>
  </si>
  <si>
    <t>pB</t>
  </si>
  <si>
    <t>pC</t>
  </si>
  <si>
    <t>DCA</t>
  </si>
  <si>
    <t>DCB</t>
  </si>
  <si>
    <t>DCC</t>
  </si>
  <si>
    <t>Cantidad de lotes A:</t>
  </si>
  <si>
    <t>Cantidad de lotes B:</t>
  </si>
  <si>
    <t>Cantidad de lotes C:</t>
  </si>
  <si>
    <t>NA</t>
  </si>
  <si>
    <t>NB</t>
  </si>
  <si>
    <t>NC</t>
  </si>
  <si>
    <t>QA</t>
  </si>
  <si>
    <t>QB</t>
  </si>
  <si>
    <t>QC</t>
  </si>
  <si>
    <t>tC</t>
  </si>
  <si>
    <t>Tamaño de lote B:</t>
  </si>
  <si>
    <t>Tamaño de lote A:</t>
  </si>
  <si>
    <t>Tamaño de lote C:</t>
  </si>
  <si>
    <t>tiempo producción A:</t>
  </si>
  <si>
    <t>tiempo producción B:</t>
  </si>
  <si>
    <t>tiempo producción C:</t>
  </si>
  <si>
    <t>Tiempo operación anual:</t>
  </si>
  <si>
    <t>Velocidad demanda A:</t>
  </si>
  <si>
    <t>Velocidad demanda B:</t>
  </si>
  <si>
    <t>Velocidad demanda C:</t>
  </si>
  <si>
    <t>Velocidad Producción A:</t>
  </si>
  <si>
    <t>Velocidad Producción B:</t>
  </si>
  <si>
    <t>Velocidad Producción C:</t>
  </si>
  <si>
    <t>Tiempo base demanda</t>
  </si>
  <si>
    <t>kg/h</t>
  </si>
  <si>
    <t>Velocidad acumulación A:</t>
  </si>
  <si>
    <t>Velocidad acumulación B:</t>
  </si>
  <si>
    <t>Velocidad acumulación C:</t>
  </si>
  <si>
    <t>Acumulación máxima A:</t>
  </si>
  <si>
    <t>Acumulación máxima B:</t>
  </si>
  <si>
    <t>Acumulación máxima C:</t>
  </si>
  <si>
    <t>kg</t>
  </si>
  <si>
    <t>h</t>
  </si>
  <si>
    <t>tbd</t>
  </si>
  <si>
    <t>rdA</t>
  </si>
  <si>
    <t>rdB</t>
  </si>
  <si>
    <t>rdC</t>
  </si>
  <si>
    <t>rpA</t>
  </si>
  <si>
    <t>rpB</t>
  </si>
  <si>
    <t>rpC</t>
  </si>
  <si>
    <t>raA</t>
  </si>
  <si>
    <t>raB</t>
  </si>
  <si>
    <t>raC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</si>
  <si>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</si>
  <si>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N° de puntos:</t>
  </si>
  <si>
    <t>Incremento tiempo:</t>
  </si>
  <si>
    <t>np</t>
  </si>
  <si>
    <t>Tiempo inicial</t>
  </si>
  <si>
    <t>t0</t>
  </si>
  <si>
    <t>N°</t>
  </si>
  <si>
    <t>aA</t>
  </si>
  <si>
    <t>aB</t>
  </si>
  <si>
    <t>aC</t>
  </si>
  <si>
    <t>aA (t)</t>
  </si>
  <si>
    <t>aB (t)</t>
  </si>
  <si>
    <t>aC (t)</t>
  </si>
  <si>
    <t>tiempo (h)</t>
  </si>
  <si>
    <t>Inventario medio B:</t>
  </si>
  <si>
    <t>Inventario medio C:</t>
  </si>
  <si>
    <t>Inventario medio A:</t>
  </si>
  <si>
    <t>IA</t>
  </si>
  <si>
    <t>IB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</si>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</sst>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1" fillId="2" borderId="1" xfId="1" applyNumberFormat="1"/>
    <xf numFmtId="0" fontId="1" fillId="2" borderId="1" xfId="1"/>
    <xf numFmtId="3" fontId="1" fillId="2" borderId="0" xfId="1" applyNumberFormat="1" applyBorder="1"/>
    <xf numFmtId="0" fontId="2" fillId="3" borderId="1" xfId="2"/>
    <xf numFmtId="0" fontId="0" fillId="0" borderId="2" xfId="0" applyBorder="1"/>
    <xf numFmtId="0" fontId="0" fillId="0" borderId="2" xfId="0" applyBorder="1" applyAlignment="1">
      <alignment horizontal="center"/>
    </xf>
    <xf numFmtId="3" fontId="2" fillId="3" borderId="1" xfId="2" applyNumberFormat="1"/>
    <xf numFmtId="0" fontId="6" fillId="0" borderId="0" xfId="0" applyFont="1"/>
    <xf numFmtId="0" fontId="3" fillId="4" borderId="2" xfId="0" applyFont="1" applyFill="1" applyBorder="1"/>
    <xf numFmtId="3" fontId="2" fillId="4" borderId="1" xfId="2" applyNumberFormat="1" applyFill="1"/>
    <xf numFmtId="0" fontId="3" fillId="4" borderId="2" xfId="0" applyFont="1" applyFill="1" applyBorder="1" applyAlignment="1">
      <alignment horizontal="center"/>
    </xf>
  </cellXfs>
  <cellStyles count="3">
    <cellStyle name="Cálculo" xfId="2" builtinId="22"/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Proceso Batch</a:t>
            </a:r>
            <a:r>
              <a:rPr lang="es-AR" baseline="0"/>
              <a:t> - Planta multiproducto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'Batch-Inventarios'!$J$2</c:f>
              <c:strCache>
                <c:ptCount val="1"/>
                <c:pt idx="0">
                  <c:v>aA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'Batch-Inventarios'!$I$3:$I$103</c:f>
              <c:numCache>
                <c:formatCode>#,##0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'Batch-Inventarios'!$J$3:$J$103</c:f>
              <c:numCache>
                <c:formatCode>#,##0</c:formatCode>
                <c:ptCount val="101"/>
                <c:pt idx="0">
                  <c:v>0</c:v>
                </c:pt>
                <c:pt idx="1">
                  <c:v>3364.2397226349681</c:v>
                </c:pt>
                <c:pt idx="2">
                  <c:v>6728.4794452699361</c:v>
                </c:pt>
                <c:pt idx="3">
                  <c:v>10092.719167904905</c:v>
                </c:pt>
                <c:pt idx="4">
                  <c:v>13456.958890539872</c:v>
                </c:pt>
                <c:pt idx="5">
                  <c:v>16821.198613174842</c:v>
                </c:pt>
                <c:pt idx="6">
                  <c:v>20185.438335809809</c:v>
                </c:pt>
                <c:pt idx="7">
                  <c:v>23549.678058444777</c:v>
                </c:pt>
                <c:pt idx="8">
                  <c:v>26913.917781079745</c:v>
                </c:pt>
                <c:pt idx="9">
                  <c:v>30278.157503714712</c:v>
                </c:pt>
                <c:pt idx="10">
                  <c:v>33642.397226349683</c:v>
                </c:pt>
                <c:pt idx="11">
                  <c:v>35600</c:v>
                </c:pt>
                <c:pt idx="12">
                  <c:v>35200</c:v>
                </c:pt>
                <c:pt idx="13">
                  <c:v>34800</c:v>
                </c:pt>
                <c:pt idx="14">
                  <c:v>34400</c:v>
                </c:pt>
                <c:pt idx="15">
                  <c:v>34000</c:v>
                </c:pt>
                <c:pt idx="16">
                  <c:v>33600</c:v>
                </c:pt>
                <c:pt idx="17">
                  <c:v>33200</c:v>
                </c:pt>
                <c:pt idx="18">
                  <c:v>32800</c:v>
                </c:pt>
                <c:pt idx="19">
                  <c:v>32400</c:v>
                </c:pt>
                <c:pt idx="20">
                  <c:v>32000</c:v>
                </c:pt>
                <c:pt idx="21">
                  <c:v>31600</c:v>
                </c:pt>
                <c:pt idx="22">
                  <c:v>31200</c:v>
                </c:pt>
                <c:pt idx="23">
                  <c:v>30800</c:v>
                </c:pt>
                <c:pt idx="24">
                  <c:v>30400</c:v>
                </c:pt>
                <c:pt idx="25">
                  <c:v>30000</c:v>
                </c:pt>
                <c:pt idx="26">
                  <c:v>29600</c:v>
                </c:pt>
                <c:pt idx="27">
                  <c:v>29200</c:v>
                </c:pt>
                <c:pt idx="28">
                  <c:v>28800</c:v>
                </c:pt>
                <c:pt idx="29">
                  <c:v>28400</c:v>
                </c:pt>
                <c:pt idx="30">
                  <c:v>28000</c:v>
                </c:pt>
                <c:pt idx="31">
                  <c:v>27600</c:v>
                </c:pt>
                <c:pt idx="32">
                  <c:v>27200</c:v>
                </c:pt>
                <c:pt idx="33">
                  <c:v>26800</c:v>
                </c:pt>
                <c:pt idx="34">
                  <c:v>26400</c:v>
                </c:pt>
                <c:pt idx="35">
                  <c:v>26000</c:v>
                </c:pt>
                <c:pt idx="36">
                  <c:v>25600</c:v>
                </c:pt>
                <c:pt idx="37">
                  <c:v>25200</c:v>
                </c:pt>
                <c:pt idx="38">
                  <c:v>24800</c:v>
                </c:pt>
                <c:pt idx="39">
                  <c:v>24400</c:v>
                </c:pt>
                <c:pt idx="40">
                  <c:v>24000</c:v>
                </c:pt>
                <c:pt idx="41">
                  <c:v>23600</c:v>
                </c:pt>
                <c:pt idx="42">
                  <c:v>23200</c:v>
                </c:pt>
                <c:pt idx="43">
                  <c:v>22800</c:v>
                </c:pt>
                <c:pt idx="44">
                  <c:v>22400</c:v>
                </c:pt>
                <c:pt idx="45">
                  <c:v>22000</c:v>
                </c:pt>
                <c:pt idx="46">
                  <c:v>21600</c:v>
                </c:pt>
                <c:pt idx="47">
                  <c:v>21200</c:v>
                </c:pt>
                <c:pt idx="48">
                  <c:v>20800</c:v>
                </c:pt>
                <c:pt idx="49">
                  <c:v>20400</c:v>
                </c:pt>
                <c:pt idx="50">
                  <c:v>20000</c:v>
                </c:pt>
                <c:pt idx="51">
                  <c:v>19600</c:v>
                </c:pt>
                <c:pt idx="52">
                  <c:v>19200</c:v>
                </c:pt>
                <c:pt idx="53">
                  <c:v>18800</c:v>
                </c:pt>
                <c:pt idx="54">
                  <c:v>18400</c:v>
                </c:pt>
                <c:pt idx="55">
                  <c:v>18000</c:v>
                </c:pt>
                <c:pt idx="56">
                  <c:v>17600</c:v>
                </c:pt>
                <c:pt idx="57">
                  <c:v>17200</c:v>
                </c:pt>
                <c:pt idx="58">
                  <c:v>16800</c:v>
                </c:pt>
                <c:pt idx="59">
                  <c:v>16400</c:v>
                </c:pt>
                <c:pt idx="60">
                  <c:v>16000</c:v>
                </c:pt>
                <c:pt idx="61">
                  <c:v>15600</c:v>
                </c:pt>
                <c:pt idx="62">
                  <c:v>15200</c:v>
                </c:pt>
                <c:pt idx="63">
                  <c:v>14800</c:v>
                </c:pt>
                <c:pt idx="64">
                  <c:v>14400</c:v>
                </c:pt>
                <c:pt idx="65">
                  <c:v>14000</c:v>
                </c:pt>
                <c:pt idx="66">
                  <c:v>13600</c:v>
                </c:pt>
                <c:pt idx="67">
                  <c:v>13200</c:v>
                </c:pt>
                <c:pt idx="68">
                  <c:v>12800</c:v>
                </c:pt>
                <c:pt idx="69">
                  <c:v>12400</c:v>
                </c:pt>
                <c:pt idx="70">
                  <c:v>12000</c:v>
                </c:pt>
                <c:pt idx="71">
                  <c:v>11600</c:v>
                </c:pt>
                <c:pt idx="72">
                  <c:v>11200</c:v>
                </c:pt>
                <c:pt idx="73">
                  <c:v>10800</c:v>
                </c:pt>
                <c:pt idx="74">
                  <c:v>10400</c:v>
                </c:pt>
                <c:pt idx="75">
                  <c:v>10000</c:v>
                </c:pt>
                <c:pt idx="76">
                  <c:v>9600</c:v>
                </c:pt>
                <c:pt idx="77">
                  <c:v>9200</c:v>
                </c:pt>
                <c:pt idx="78">
                  <c:v>8800</c:v>
                </c:pt>
                <c:pt idx="79">
                  <c:v>8400</c:v>
                </c:pt>
                <c:pt idx="80">
                  <c:v>8000</c:v>
                </c:pt>
                <c:pt idx="81">
                  <c:v>7600</c:v>
                </c:pt>
                <c:pt idx="82">
                  <c:v>7200</c:v>
                </c:pt>
                <c:pt idx="83">
                  <c:v>6800</c:v>
                </c:pt>
                <c:pt idx="84">
                  <c:v>6400</c:v>
                </c:pt>
                <c:pt idx="85">
                  <c:v>6000</c:v>
                </c:pt>
                <c:pt idx="86">
                  <c:v>5600</c:v>
                </c:pt>
                <c:pt idx="87">
                  <c:v>5200</c:v>
                </c:pt>
                <c:pt idx="88">
                  <c:v>4800</c:v>
                </c:pt>
                <c:pt idx="89">
                  <c:v>4400</c:v>
                </c:pt>
                <c:pt idx="90">
                  <c:v>4000</c:v>
                </c:pt>
                <c:pt idx="91">
                  <c:v>3600</c:v>
                </c:pt>
                <c:pt idx="92">
                  <c:v>3200</c:v>
                </c:pt>
                <c:pt idx="93">
                  <c:v>2800</c:v>
                </c:pt>
                <c:pt idx="94">
                  <c:v>2400</c:v>
                </c:pt>
                <c:pt idx="95">
                  <c:v>2000</c:v>
                </c:pt>
                <c:pt idx="96">
                  <c:v>1600</c:v>
                </c:pt>
                <c:pt idx="97">
                  <c:v>1200</c:v>
                </c:pt>
                <c:pt idx="98">
                  <c:v>800</c:v>
                </c:pt>
                <c:pt idx="99">
                  <c:v>400</c:v>
                </c:pt>
                <c:pt idx="1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1C-4A61-A931-B307009D6B6D}"/>
            </c:ext>
          </c:extLst>
        </c:ser>
        <c:ser>
          <c:idx val="1"/>
          <c:order val="1"/>
          <c:tx>
            <c:strRef>
              <c:f>'Batch-Inventarios'!$K$2</c:f>
              <c:strCache>
                <c:ptCount val="1"/>
                <c:pt idx="0">
                  <c:v>aB (t)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'Batch-Inventarios'!$I$3:$I$103</c:f>
              <c:numCache>
                <c:formatCode>#,##0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'Batch-Inventarios'!$K$3:$K$103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627.78947368421177</c:v>
                </c:pt>
                <c:pt idx="12">
                  <c:v>2307.7894736842122</c:v>
                </c:pt>
                <c:pt idx="13">
                  <c:v>3987.7894736842122</c:v>
                </c:pt>
                <c:pt idx="14">
                  <c:v>5667.7894736842127</c:v>
                </c:pt>
                <c:pt idx="15">
                  <c:v>7347.7894736842127</c:v>
                </c:pt>
                <c:pt idx="16">
                  <c:v>9027.7894736842136</c:v>
                </c:pt>
                <c:pt idx="17">
                  <c:v>10707.789473684214</c:v>
                </c:pt>
                <c:pt idx="18">
                  <c:v>12387.789473684214</c:v>
                </c:pt>
                <c:pt idx="19">
                  <c:v>14067.789473684214</c:v>
                </c:pt>
                <c:pt idx="20">
                  <c:v>15747.789473684214</c:v>
                </c:pt>
                <c:pt idx="21">
                  <c:v>17427.789473684214</c:v>
                </c:pt>
                <c:pt idx="22">
                  <c:v>19107.789473684214</c:v>
                </c:pt>
                <c:pt idx="23">
                  <c:v>20787.789473684214</c:v>
                </c:pt>
                <c:pt idx="24">
                  <c:v>22467.789473684217</c:v>
                </c:pt>
                <c:pt idx="25">
                  <c:v>24147.789473684217</c:v>
                </c:pt>
                <c:pt idx="26">
                  <c:v>25827.789473684217</c:v>
                </c:pt>
                <c:pt idx="27">
                  <c:v>27507.789473684217</c:v>
                </c:pt>
                <c:pt idx="28">
                  <c:v>29187.789473684217</c:v>
                </c:pt>
                <c:pt idx="29">
                  <c:v>30867.789473684221</c:v>
                </c:pt>
                <c:pt idx="30">
                  <c:v>32547.789473684221</c:v>
                </c:pt>
                <c:pt idx="31">
                  <c:v>34227.789473684221</c:v>
                </c:pt>
                <c:pt idx="32">
                  <c:v>35907.789473684221</c:v>
                </c:pt>
                <c:pt idx="33">
                  <c:v>37587.789473684221</c:v>
                </c:pt>
                <c:pt idx="34">
                  <c:v>39267.789473684221</c:v>
                </c:pt>
                <c:pt idx="35">
                  <c:v>40947.789473684221</c:v>
                </c:pt>
                <c:pt idx="36">
                  <c:v>42627.789473684221</c:v>
                </c:pt>
                <c:pt idx="37">
                  <c:v>44175.789473684214</c:v>
                </c:pt>
                <c:pt idx="38">
                  <c:v>43575.789473684214</c:v>
                </c:pt>
                <c:pt idx="39">
                  <c:v>42975.789473684214</c:v>
                </c:pt>
                <c:pt idx="40">
                  <c:v>42375.789473684214</c:v>
                </c:pt>
                <c:pt idx="41">
                  <c:v>41775.789473684214</c:v>
                </c:pt>
                <c:pt idx="42">
                  <c:v>41175.789473684214</c:v>
                </c:pt>
                <c:pt idx="43">
                  <c:v>40575.789473684214</c:v>
                </c:pt>
                <c:pt idx="44">
                  <c:v>39975.789473684214</c:v>
                </c:pt>
                <c:pt idx="45">
                  <c:v>39375.789473684214</c:v>
                </c:pt>
                <c:pt idx="46">
                  <c:v>38775.789473684214</c:v>
                </c:pt>
                <c:pt idx="47">
                  <c:v>38175.789473684214</c:v>
                </c:pt>
                <c:pt idx="48">
                  <c:v>37575.789473684214</c:v>
                </c:pt>
                <c:pt idx="49">
                  <c:v>36975.789473684214</c:v>
                </c:pt>
                <c:pt idx="50">
                  <c:v>36375.789473684214</c:v>
                </c:pt>
                <c:pt idx="51">
                  <c:v>35775.789473684214</c:v>
                </c:pt>
                <c:pt idx="52">
                  <c:v>35175.789473684214</c:v>
                </c:pt>
                <c:pt idx="53">
                  <c:v>34575.789473684214</c:v>
                </c:pt>
                <c:pt idx="54">
                  <c:v>33975.789473684214</c:v>
                </c:pt>
                <c:pt idx="55">
                  <c:v>33375.789473684214</c:v>
                </c:pt>
                <c:pt idx="56">
                  <c:v>32775.789473684214</c:v>
                </c:pt>
                <c:pt idx="57">
                  <c:v>32175.789473684214</c:v>
                </c:pt>
                <c:pt idx="58">
                  <c:v>31575.789473684214</c:v>
                </c:pt>
                <c:pt idx="59">
                  <c:v>30975.789473684214</c:v>
                </c:pt>
                <c:pt idx="60">
                  <c:v>30375.789473684214</c:v>
                </c:pt>
                <c:pt idx="61">
                  <c:v>29775.789473684214</c:v>
                </c:pt>
                <c:pt idx="62">
                  <c:v>29175.789473684217</c:v>
                </c:pt>
                <c:pt idx="63">
                  <c:v>28575.789473684217</c:v>
                </c:pt>
                <c:pt idx="64">
                  <c:v>27975.789473684217</c:v>
                </c:pt>
                <c:pt idx="65">
                  <c:v>27375.789473684217</c:v>
                </c:pt>
                <c:pt idx="66">
                  <c:v>26775.789473684217</c:v>
                </c:pt>
                <c:pt idx="67">
                  <c:v>26175.789473684217</c:v>
                </c:pt>
                <c:pt idx="68">
                  <c:v>25575.789473684217</c:v>
                </c:pt>
                <c:pt idx="69">
                  <c:v>24975.789473684217</c:v>
                </c:pt>
                <c:pt idx="70">
                  <c:v>24375.789473684217</c:v>
                </c:pt>
                <c:pt idx="71">
                  <c:v>23775.789473684217</c:v>
                </c:pt>
                <c:pt idx="72">
                  <c:v>23175.789473684217</c:v>
                </c:pt>
                <c:pt idx="73">
                  <c:v>22575.789473684217</c:v>
                </c:pt>
                <c:pt idx="74">
                  <c:v>21975.789473684217</c:v>
                </c:pt>
                <c:pt idx="75">
                  <c:v>21375.789473684217</c:v>
                </c:pt>
                <c:pt idx="76">
                  <c:v>20775.789473684217</c:v>
                </c:pt>
                <c:pt idx="77">
                  <c:v>20175.789473684217</c:v>
                </c:pt>
                <c:pt idx="78">
                  <c:v>19575.789473684217</c:v>
                </c:pt>
                <c:pt idx="79">
                  <c:v>18975.789473684217</c:v>
                </c:pt>
                <c:pt idx="80">
                  <c:v>18375.789473684217</c:v>
                </c:pt>
                <c:pt idx="81">
                  <c:v>17775.789473684217</c:v>
                </c:pt>
                <c:pt idx="82">
                  <c:v>17175.789473684217</c:v>
                </c:pt>
                <c:pt idx="83">
                  <c:v>16575.789473684217</c:v>
                </c:pt>
                <c:pt idx="84">
                  <c:v>15975.789473684217</c:v>
                </c:pt>
                <c:pt idx="85">
                  <c:v>15375.789473684217</c:v>
                </c:pt>
                <c:pt idx="86">
                  <c:v>14775.789473684217</c:v>
                </c:pt>
                <c:pt idx="87">
                  <c:v>14175.789473684217</c:v>
                </c:pt>
                <c:pt idx="88">
                  <c:v>13575.789473684217</c:v>
                </c:pt>
                <c:pt idx="89">
                  <c:v>12975.789473684217</c:v>
                </c:pt>
                <c:pt idx="90">
                  <c:v>12375.789473684217</c:v>
                </c:pt>
                <c:pt idx="91">
                  <c:v>11775.789473684217</c:v>
                </c:pt>
                <c:pt idx="92">
                  <c:v>11175.789473684221</c:v>
                </c:pt>
                <c:pt idx="93">
                  <c:v>10575.789473684221</c:v>
                </c:pt>
                <c:pt idx="94">
                  <c:v>9975.7894736842209</c:v>
                </c:pt>
                <c:pt idx="95">
                  <c:v>9375.7894736842209</c:v>
                </c:pt>
                <c:pt idx="96">
                  <c:v>8775.7894736842209</c:v>
                </c:pt>
                <c:pt idx="97">
                  <c:v>8175.7894736842209</c:v>
                </c:pt>
                <c:pt idx="98">
                  <c:v>7575.7894736842209</c:v>
                </c:pt>
                <c:pt idx="99">
                  <c:v>6975.7894736842209</c:v>
                </c:pt>
                <c:pt idx="100">
                  <c:v>6375.7894736842209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1C-4A61-A931-B307009D6B6D}"/>
            </c:ext>
          </c:extLst>
        </c:ser>
        <c:ser>
          <c:idx val="2"/>
          <c:order val="2"/>
          <c:tx>
            <c:strRef>
              <c:f>'Batch-Inventarios'!$L$2</c:f>
              <c:strCache>
                <c:ptCount val="1"/>
                <c:pt idx="0">
                  <c:v>aC (t)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'Batch-Inventarios'!$I$3:$I$103</c:f>
              <c:numCache>
                <c:formatCode>#,##0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'Batch-Inventarios'!$L$3:$L$103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40.700758657350974</c:v>
                </c:pt>
                <c:pt idx="38">
                  <c:v>743.7138627388133</c:v>
                </c:pt>
                <c:pt idx="39">
                  <c:v>1446.7269668202757</c:v>
                </c:pt>
                <c:pt idx="40">
                  <c:v>2149.7400709017379</c:v>
                </c:pt>
                <c:pt idx="41">
                  <c:v>2852.7531749832006</c:v>
                </c:pt>
                <c:pt idx="42">
                  <c:v>3555.7662790646627</c:v>
                </c:pt>
                <c:pt idx="43">
                  <c:v>4258.7793831461249</c:v>
                </c:pt>
                <c:pt idx="44">
                  <c:v>4961.7924872275871</c:v>
                </c:pt>
                <c:pt idx="45">
                  <c:v>5664.8055913090502</c:v>
                </c:pt>
                <c:pt idx="46">
                  <c:v>6367.8186953905124</c:v>
                </c:pt>
                <c:pt idx="47">
                  <c:v>7070.8317994719746</c:v>
                </c:pt>
                <c:pt idx="48">
                  <c:v>7773.8449035534368</c:v>
                </c:pt>
                <c:pt idx="49">
                  <c:v>8476.858007634899</c:v>
                </c:pt>
                <c:pt idx="50">
                  <c:v>9179.8711117163621</c:v>
                </c:pt>
                <c:pt idx="51">
                  <c:v>9882.8842157978233</c:v>
                </c:pt>
                <c:pt idx="52">
                  <c:v>10585.897319879286</c:v>
                </c:pt>
                <c:pt idx="53">
                  <c:v>11288.91042396075</c:v>
                </c:pt>
                <c:pt idx="54">
                  <c:v>11991.923528042211</c:v>
                </c:pt>
                <c:pt idx="55">
                  <c:v>12694.936632123674</c:v>
                </c:pt>
                <c:pt idx="56">
                  <c:v>13397.949736205135</c:v>
                </c:pt>
                <c:pt idx="57">
                  <c:v>14100.962840286598</c:v>
                </c:pt>
                <c:pt idx="58">
                  <c:v>14803.975944368061</c:v>
                </c:pt>
                <c:pt idx="59">
                  <c:v>15506.989048449523</c:v>
                </c:pt>
                <c:pt idx="60">
                  <c:v>16210.002152530986</c:v>
                </c:pt>
                <c:pt idx="61">
                  <c:v>16913.015256612449</c:v>
                </c:pt>
                <c:pt idx="62">
                  <c:v>17616.028360693905</c:v>
                </c:pt>
                <c:pt idx="63">
                  <c:v>18319.041464775368</c:v>
                </c:pt>
                <c:pt idx="64">
                  <c:v>19022.054568856831</c:v>
                </c:pt>
                <c:pt idx="65">
                  <c:v>19725.067672938294</c:v>
                </c:pt>
                <c:pt idx="66">
                  <c:v>20428.080777019757</c:v>
                </c:pt>
                <c:pt idx="67">
                  <c:v>21131.093881101217</c:v>
                </c:pt>
                <c:pt idx="68">
                  <c:v>21834.10698518268</c:v>
                </c:pt>
                <c:pt idx="69">
                  <c:v>22537.120089264143</c:v>
                </c:pt>
                <c:pt idx="70">
                  <c:v>23240.133193345606</c:v>
                </c:pt>
                <c:pt idx="71">
                  <c:v>23943.146297427069</c:v>
                </c:pt>
                <c:pt idx="72">
                  <c:v>24646.159401508528</c:v>
                </c:pt>
                <c:pt idx="73">
                  <c:v>25349.172505589991</c:v>
                </c:pt>
                <c:pt idx="74">
                  <c:v>26052.185609671455</c:v>
                </c:pt>
                <c:pt idx="75">
                  <c:v>26755.198713752918</c:v>
                </c:pt>
                <c:pt idx="76">
                  <c:v>27458.211817834381</c:v>
                </c:pt>
                <c:pt idx="77">
                  <c:v>28161.22492191584</c:v>
                </c:pt>
                <c:pt idx="78">
                  <c:v>28864.238025997303</c:v>
                </c:pt>
                <c:pt idx="79">
                  <c:v>29567.251130078766</c:v>
                </c:pt>
                <c:pt idx="80">
                  <c:v>30270.26423416023</c:v>
                </c:pt>
                <c:pt idx="81">
                  <c:v>30973.277338241689</c:v>
                </c:pt>
                <c:pt idx="82">
                  <c:v>31676.290442323152</c:v>
                </c:pt>
                <c:pt idx="83">
                  <c:v>32379.303546404615</c:v>
                </c:pt>
                <c:pt idx="84">
                  <c:v>33082.316650486078</c:v>
                </c:pt>
                <c:pt idx="85">
                  <c:v>33785.329754567538</c:v>
                </c:pt>
                <c:pt idx="86">
                  <c:v>34488.342858649004</c:v>
                </c:pt>
                <c:pt idx="87">
                  <c:v>35191.355962730464</c:v>
                </c:pt>
                <c:pt idx="88">
                  <c:v>35894.369066811931</c:v>
                </c:pt>
                <c:pt idx="89">
                  <c:v>36597.38217089339</c:v>
                </c:pt>
                <c:pt idx="90">
                  <c:v>37300.39527497485</c:v>
                </c:pt>
                <c:pt idx="91">
                  <c:v>38003.408379056316</c:v>
                </c:pt>
                <c:pt idx="92">
                  <c:v>38706.421483137776</c:v>
                </c:pt>
                <c:pt idx="93">
                  <c:v>39409.434587219243</c:v>
                </c:pt>
                <c:pt idx="94">
                  <c:v>40112.447691300702</c:v>
                </c:pt>
                <c:pt idx="95">
                  <c:v>40815.460795382161</c:v>
                </c:pt>
                <c:pt idx="96">
                  <c:v>41518.473899463628</c:v>
                </c:pt>
                <c:pt idx="97">
                  <c:v>42221.487003545088</c:v>
                </c:pt>
                <c:pt idx="98">
                  <c:v>42924.500107626554</c:v>
                </c:pt>
                <c:pt idx="99">
                  <c:v>43627.513211708014</c:v>
                </c:pt>
                <c:pt idx="100">
                  <c:v>44330.526315789473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1C-4A61-A931-B307009D6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3440"/>
        <c:axId val="182310512"/>
      </c:scatterChart>
      <c:valAx>
        <c:axId val="18230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Tiempo</a:t>
                </a:r>
                <a:r>
                  <a:rPr lang="es-AR" baseline="0"/>
                  <a:t> (horas)</a:t>
                </a:r>
                <a:endParaRPr lang="es-A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2310512"/>
        <c:crosses val="autoZero"/>
        <c:crossBetween val="midCat"/>
      </c:valAx>
      <c:valAx>
        <c:axId val="1823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Acumulacion (kg/ciclo)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230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95CC375-59F5-4CD8-AFB0-105D39D729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zoomScale="180" zoomScaleNormal="180" workbookViewId="0">
      <selection activeCell="E10" sqref="E10"/>
    </sheetView>
  </sheetViews>
  <sheetFormatPr baseColWidth="10" defaultRowHeight="15"/>
  <cols>
    <col min="2" max="2" width="23.140625" bestFit="1" customWidth="1"/>
    <col min="3" max="3" width="19.42578125" customWidth="1"/>
    <col min="4" max="4" width="13.42578125" bestFit="1" customWidth="1"/>
    <col min="7" max="7" width="16.5703125" customWidth="1"/>
  </cols>
  <sheetData>
    <row r="1" spans="2:10" ht="15.75">
      <c r="B1" s="2" t="s">
        <v>0</v>
      </c>
      <c r="C1" s="2"/>
      <c r="G1" s="8"/>
      <c r="H1" s="14" t="s">
        <v>15</v>
      </c>
      <c r="I1" s="14"/>
      <c r="J1" s="14"/>
    </row>
    <row r="2" spans="2:10">
      <c r="B2" s="1" t="s">
        <v>4</v>
      </c>
      <c r="C2" s="1" t="s">
        <v>29</v>
      </c>
      <c r="D2" s="1" t="s">
        <v>5</v>
      </c>
      <c r="E2" s="1" t="s">
        <v>6</v>
      </c>
      <c r="G2" s="12" t="s">
        <v>11</v>
      </c>
      <c r="H2" s="12">
        <v>1</v>
      </c>
      <c r="I2" s="12">
        <v>2</v>
      </c>
      <c r="J2" s="12">
        <v>3</v>
      </c>
    </row>
    <row r="3" spans="2:10">
      <c r="B3" t="s">
        <v>1</v>
      </c>
      <c r="C3" t="s">
        <v>34</v>
      </c>
      <c r="D3" t="s">
        <v>7</v>
      </c>
      <c r="E3" s="4">
        <v>120000</v>
      </c>
      <c r="G3" s="9" t="s">
        <v>12</v>
      </c>
      <c r="H3" s="8">
        <v>3</v>
      </c>
      <c r="I3" s="8">
        <v>1</v>
      </c>
      <c r="J3" s="8">
        <v>2</v>
      </c>
    </row>
    <row r="4" spans="2:10">
      <c r="B4" t="s">
        <v>2</v>
      </c>
      <c r="C4" t="s">
        <v>35</v>
      </c>
      <c r="D4" t="s">
        <v>7</v>
      </c>
      <c r="E4" s="4">
        <v>180000</v>
      </c>
      <c r="G4" s="9" t="s">
        <v>13</v>
      </c>
      <c r="H4" s="8">
        <v>5</v>
      </c>
      <c r="I4" s="8">
        <v>1</v>
      </c>
      <c r="J4" s="8">
        <v>1.5</v>
      </c>
    </row>
    <row r="5" spans="2:10">
      <c r="B5" t="s">
        <v>3</v>
      </c>
      <c r="C5" t="s">
        <v>36</v>
      </c>
      <c r="D5" t="s">
        <v>7</v>
      </c>
      <c r="E5" s="4">
        <v>360000</v>
      </c>
      <c r="G5" s="9" t="s">
        <v>14</v>
      </c>
      <c r="H5" s="8">
        <v>6</v>
      </c>
      <c r="I5" s="8">
        <v>1</v>
      </c>
      <c r="J5" s="8">
        <v>3</v>
      </c>
    </row>
    <row r="6" spans="2:10">
      <c r="E6" s="3"/>
    </row>
    <row r="7" spans="2:10">
      <c r="B7" t="s">
        <v>58</v>
      </c>
      <c r="C7" t="s">
        <v>30</v>
      </c>
      <c r="D7" t="s">
        <v>8</v>
      </c>
      <c r="E7" s="4">
        <v>6000</v>
      </c>
    </row>
    <row r="8" spans="2:10">
      <c r="E8" s="3"/>
    </row>
    <row r="9" spans="2:10">
      <c r="B9" t="s">
        <v>9</v>
      </c>
      <c r="C9" t="s">
        <v>31</v>
      </c>
      <c r="E9" s="6">
        <v>2000</v>
      </c>
    </row>
    <row r="11" spans="2:10">
      <c r="B11" t="s">
        <v>10</v>
      </c>
      <c r="C11" t="s">
        <v>32</v>
      </c>
      <c r="E11" s="7">
        <f>+E7/E9</f>
        <v>3</v>
      </c>
    </row>
    <row r="13" spans="2:10">
      <c r="B13" t="s">
        <v>16</v>
      </c>
      <c r="C13" t="s">
        <v>33</v>
      </c>
      <c r="D13" t="s">
        <v>18</v>
      </c>
      <c r="E13" s="10">
        <f>+E3/$E$11</f>
        <v>40000</v>
      </c>
    </row>
    <row r="14" spans="2:10">
      <c r="B14" t="s">
        <v>17</v>
      </c>
      <c r="C14" t="s">
        <v>37</v>
      </c>
      <c r="D14" t="s">
        <v>18</v>
      </c>
      <c r="E14" s="10">
        <f t="shared" ref="E14:E15" si="0">+E4/$E$11</f>
        <v>60000</v>
      </c>
    </row>
    <row r="15" spans="2:10">
      <c r="B15" t="s">
        <v>17</v>
      </c>
      <c r="C15" t="s">
        <v>38</v>
      </c>
      <c r="D15" t="s">
        <v>18</v>
      </c>
      <c r="E15" s="10">
        <f t="shared" si="0"/>
        <v>120000</v>
      </c>
    </row>
    <row r="17" spans="2:5">
      <c r="B17" t="s">
        <v>19</v>
      </c>
      <c r="C17" t="s">
        <v>39</v>
      </c>
      <c r="D17" t="s">
        <v>20</v>
      </c>
      <c r="E17" s="7">
        <f>+MAX(H3:J3)</f>
        <v>3</v>
      </c>
    </row>
    <row r="18" spans="2:5">
      <c r="B18" t="s">
        <v>21</v>
      </c>
      <c r="C18" t="s">
        <v>40</v>
      </c>
      <c r="D18" t="s">
        <v>20</v>
      </c>
      <c r="E18" s="7">
        <f t="shared" ref="E18:E19" si="1">+MAX(H4:J4)</f>
        <v>5</v>
      </c>
    </row>
    <row r="19" spans="2:5">
      <c r="B19" t="s">
        <v>22</v>
      </c>
      <c r="C19" t="s">
        <v>41</v>
      </c>
      <c r="D19" t="s">
        <v>20</v>
      </c>
      <c r="E19" s="7">
        <f t="shared" si="1"/>
        <v>6</v>
      </c>
    </row>
    <row r="21" spans="2:5">
      <c r="B21" t="s">
        <v>42</v>
      </c>
      <c r="C21" t="s">
        <v>45</v>
      </c>
      <c r="D21" t="s">
        <v>23</v>
      </c>
      <c r="E21" s="10">
        <f>+(E9+SUM(E17:E19)-(SUM(H5:J5)+SUM(H4:J4)+SUM(H3:J3)))/(E17+E14/E13*E18+E15/E13*E19)</f>
        <v>69.84210526315789</v>
      </c>
    </row>
    <row r="22" spans="2:5">
      <c r="B22" t="s">
        <v>43</v>
      </c>
      <c r="C22" t="s">
        <v>46</v>
      </c>
      <c r="D22" t="s">
        <v>23</v>
      </c>
      <c r="E22" s="10">
        <f>+E14/E13*E21</f>
        <v>104.76315789473684</v>
      </c>
    </row>
    <row r="23" spans="2:5">
      <c r="B23" t="s">
        <v>44</v>
      </c>
      <c r="C23" t="s">
        <v>47</v>
      </c>
      <c r="D23" t="s">
        <v>23</v>
      </c>
      <c r="E23" s="10">
        <f>+E15/E13*E21</f>
        <v>209.52631578947367</v>
      </c>
    </row>
    <row r="25" spans="2:5">
      <c r="B25" t="s">
        <v>53</v>
      </c>
      <c r="C25" t="s">
        <v>48</v>
      </c>
      <c r="D25" t="s">
        <v>24</v>
      </c>
      <c r="E25" s="10">
        <f>+E13/E21</f>
        <v>572.72042200452154</v>
      </c>
    </row>
    <row r="26" spans="2:5">
      <c r="B26" t="s">
        <v>52</v>
      </c>
      <c r="C26" t="s">
        <v>49</v>
      </c>
      <c r="D26" t="s">
        <v>24</v>
      </c>
      <c r="E26" s="10">
        <f t="shared" ref="E26:E27" si="2">+E14/E22</f>
        <v>572.72042200452154</v>
      </c>
    </row>
    <row r="27" spans="2:5">
      <c r="B27" t="s">
        <v>54</v>
      </c>
      <c r="C27" t="s">
        <v>50</v>
      </c>
      <c r="D27" t="s">
        <v>24</v>
      </c>
      <c r="E27" s="10">
        <f t="shared" si="2"/>
        <v>572.72042200452154</v>
      </c>
    </row>
    <row r="29" spans="2:5">
      <c r="B29" t="s">
        <v>55</v>
      </c>
      <c r="C29" t="s">
        <v>25</v>
      </c>
      <c r="D29" t="s">
        <v>27</v>
      </c>
      <c r="E29" s="10">
        <f>+SUM(H3:J3)+(E21-1)*E17</f>
        <v>212.52631578947367</v>
      </c>
    </row>
    <row r="30" spans="2:5">
      <c r="B30" t="s">
        <v>56</v>
      </c>
      <c r="C30" t="s">
        <v>26</v>
      </c>
      <c r="D30" t="s">
        <v>27</v>
      </c>
      <c r="E30" s="10">
        <f t="shared" ref="E30:E31" si="3">+SUM(H4:J4)+(E22-1)*E18</f>
        <v>526.31578947368416</v>
      </c>
    </row>
    <row r="31" spans="2:5">
      <c r="B31" t="s">
        <v>57</v>
      </c>
      <c r="C31" t="s">
        <v>51</v>
      </c>
      <c r="D31" t="s">
        <v>27</v>
      </c>
      <c r="E31" s="10">
        <f t="shared" si="3"/>
        <v>1261.1578947368421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7"/>
  <sheetViews>
    <sheetView topLeftCell="B1" zoomScale="154" zoomScaleNormal="154" workbookViewId="0">
      <selection activeCell="F22" sqref="F22"/>
    </sheetView>
  </sheetViews>
  <sheetFormatPr baseColWidth="10" defaultRowHeight="15"/>
  <cols>
    <col min="2" max="2" width="29" bestFit="1" customWidth="1"/>
    <col min="3" max="3" width="29" customWidth="1"/>
    <col min="4" max="4" width="13.42578125" bestFit="1" customWidth="1"/>
    <col min="11" max="11" width="11.85546875" bestFit="1" customWidth="1"/>
  </cols>
  <sheetData>
    <row r="1" spans="2:12" ht="15.75">
      <c r="B1" s="2" t="s">
        <v>28</v>
      </c>
      <c r="C1" s="2"/>
    </row>
    <row r="2" spans="2:12">
      <c r="B2" s="1" t="s">
        <v>4</v>
      </c>
      <c r="C2" s="1" t="s">
        <v>29</v>
      </c>
      <c r="D2" s="1" t="s">
        <v>5</v>
      </c>
      <c r="E2" s="1" t="s">
        <v>6</v>
      </c>
      <c r="H2" s="1" t="s">
        <v>91</v>
      </c>
      <c r="I2" s="1" t="s">
        <v>98</v>
      </c>
      <c r="J2" s="1" t="s">
        <v>95</v>
      </c>
      <c r="K2" s="1" t="s">
        <v>96</v>
      </c>
      <c r="L2" s="1" t="s">
        <v>97</v>
      </c>
    </row>
    <row r="3" spans="2:12">
      <c r="B3" t="s">
        <v>65</v>
      </c>
      <c r="C3" t="s">
        <v>75</v>
      </c>
      <c r="D3" t="s">
        <v>27</v>
      </c>
      <c r="E3" s="4">
        <f>+'Batch-Lotes'!E9</f>
        <v>2000</v>
      </c>
      <c r="H3">
        <v>1</v>
      </c>
      <c r="I3" s="3">
        <v>0</v>
      </c>
      <c r="J3" s="3">
        <f>IF($I3&lt;='Batch-Lotes'!$E$29,($E$9-$E$5)*$I3,$E$17-$E$5*($I3-'Batch-Lotes'!$E$29))</f>
        <v>0</v>
      </c>
      <c r="K3" s="3">
        <f>IF($I3&lt;='Batch-Lotes'!$E$29,0,IF(AND($I3&lt;='Batch-Lotes'!$E$30+'Batch-Lotes'!$E$29,$I3&gt;'Batch-Lotes'!$E$29),($E$10-$E$6)*($I3-'Batch-Lotes'!$E$29),($E$18-$E$6*($I3-'Batch-Lotes'!$E$29-'Batch-Lotes'!$E$30))))</f>
        <v>0</v>
      </c>
      <c r="L3" s="3">
        <f>IF($I3&lt;='Batch-Lotes'!$E$30+'Batch-Lotes'!$E$29,0,IF(AND($I3&lt;='Batch-Lotes'!$E$30+'Batch-Lotes'!$E$29+'Batch-Lotes'!$E$31,$I3&gt;'Batch-Lotes'!$E$30+'Batch-Lotes'!$E$29),($E$11-$E$7)*($I3-'Batch-Lotes'!$E$29-'Batch-Lotes'!$E$30),($E$19-$E$7*($I3-'Batch-Lotes'!$E$29-'Batch-Lotes'!$E$30-'Batch-Lotes'!$E$31))))</f>
        <v>0</v>
      </c>
    </row>
    <row r="4" spans="2:12">
      <c r="H4">
        <v>2</v>
      </c>
      <c r="I4" s="3">
        <f>+I3+$E$23</f>
        <v>20</v>
      </c>
      <c r="J4" s="3">
        <f>IF(I4&lt;='Batch-Lotes'!$E$29,($E$9-$E$5)*I4,$E$17-$E$5*(I4-'Batch-Lotes'!$E$29))</f>
        <v>3364.2397226349681</v>
      </c>
      <c r="K4" s="3">
        <f>IF($I4&lt;='Batch-Lotes'!$E$29,0,IF(AND($I4&lt;='Batch-Lotes'!$E$30+'Batch-Lotes'!$E$29,$I4&gt;'Batch-Lotes'!$E$29),($E$10-$E$6)*($I4-'Batch-Lotes'!$E$29),($E$18-$E$6*($I4-'Batch-Lotes'!$E$29-'Batch-Lotes'!$E$30))))</f>
        <v>0</v>
      </c>
      <c r="L4" s="3">
        <f>IF($I4&lt;='Batch-Lotes'!$E$30+'Batch-Lotes'!$E$29,0,IF(AND($I4&lt;='Batch-Lotes'!$E$30+'Batch-Lotes'!$E$29+'Batch-Lotes'!$E$31,$I4&gt;'Batch-Lotes'!$E$30+'Batch-Lotes'!$E$29),($E$11-$E$7)*($I4-'Batch-Lotes'!$E$29-'Batch-Lotes'!$E$30),($E$19-$E$7*($I4-'Batch-Lotes'!$E$29-'Batch-Lotes'!$E$30-'Batch-Lotes'!$E$31))))</f>
        <v>0</v>
      </c>
    </row>
    <row r="5" spans="2:12">
      <c r="B5" t="s">
        <v>59</v>
      </c>
      <c r="C5" t="s">
        <v>76</v>
      </c>
      <c r="D5" t="s">
        <v>66</v>
      </c>
      <c r="E5" s="4">
        <f>+'Batch-Lotes'!E13/E$3</f>
        <v>20</v>
      </c>
      <c r="H5">
        <v>3</v>
      </c>
      <c r="I5" s="3">
        <f t="shared" ref="I5:I68" si="0">+I4+$E$23</f>
        <v>40</v>
      </c>
      <c r="J5" s="3">
        <f>IF(I5&lt;='Batch-Lotes'!$E$29,($E$9-$E$5)*I5,$E$17-$E$5*(I5-'Batch-Lotes'!$E$29))</f>
        <v>6728.4794452699361</v>
      </c>
      <c r="K5" s="3">
        <f>IF($I5&lt;='Batch-Lotes'!$E$29,0,IF(AND($I5&lt;='Batch-Lotes'!$E$30+'Batch-Lotes'!$E$29,$I5&gt;'Batch-Lotes'!$E$29),($E$10-$E$6)*($I5-'Batch-Lotes'!$E$29),($E$18-$E$6*($I5-'Batch-Lotes'!$E$29-'Batch-Lotes'!$E$30))))</f>
        <v>0</v>
      </c>
      <c r="L5" s="3">
        <f>IF($I5&lt;='Batch-Lotes'!$E$30+'Batch-Lotes'!$E$29,0,IF(AND($I5&lt;='Batch-Lotes'!$E$30+'Batch-Lotes'!$E$29+'Batch-Lotes'!$E$31,$I5&gt;'Batch-Lotes'!$E$30+'Batch-Lotes'!$E$29),($E$11-$E$7)*($I5-'Batch-Lotes'!$E$29-'Batch-Lotes'!$E$30),($E$19-$E$7*($I5-'Batch-Lotes'!$E$29-'Batch-Lotes'!$E$30-'Batch-Lotes'!$E$31))))</f>
        <v>0</v>
      </c>
    </row>
    <row r="6" spans="2:12">
      <c r="B6" t="s">
        <v>60</v>
      </c>
      <c r="C6" t="s">
        <v>77</v>
      </c>
      <c r="D6" t="s">
        <v>66</v>
      </c>
      <c r="E6" s="4">
        <f>+'Batch-Lotes'!E14/E$3</f>
        <v>30</v>
      </c>
      <c r="H6">
        <v>4</v>
      </c>
      <c r="I6" s="3">
        <f t="shared" si="0"/>
        <v>60</v>
      </c>
      <c r="J6" s="3">
        <f>IF(I6&lt;='Batch-Lotes'!$E$29,($E$9-$E$5)*I6,$E$17-$E$5*(I6-'Batch-Lotes'!$E$29))</f>
        <v>10092.719167904905</v>
      </c>
      <c r="K6" s="3">
        <f>IF($I6&lt;='Batch-Lotes'!$E$29,0,IF(AND($I6&lt;='Batch-Lotes'!$E$30+'Batch-Lotes'!$E$29,$I6&gt;'Batch-Lotes'!$E$29),($E$10-$E$6)*($I6-'Batch-Lotes'!$E$29),($E$18-$E$6*($I6-'Batch-Lotes'!$E$29-'Batch-Lotes'!$E$30))))</f>
        <v>0</v>
      </c>
      <c r="L6" s="3">
        <f>IF($I6&lt;='Batch-Lotes'!$E$30+'Batch-Lotes'!$E$29,0,IF(AND($I6&lt;='Batch-Lotes'!$E$30+'Batch-Lotes'!$E$29+'Batch-Lotes'!$E$31,$I6&gt;'Batch-Lotes'!$E$30+'Batch-Lotes'!$E$29),($E$11-$E$7)*($I6-'Batch-Lotes'!$E$29-'Batch-Lotes'!$E$30),($E$19-$E$7*($I6-'Batch-Lotes'!$E$29-'Batch-Lotes'!$E$30-'Batch-Lotes'!$E$31))))</f>
        <v>0</v>
      </c>
    </row>
    <row r="7" spans="2:12">
      <c r="B7" t="s">
        <v>61</v>
      </c>
      <c r="C7" t="s">
        <v>78</v>
      </c>
      <c r="D7" t="s">
        <v>66</v>
      </c>
      <c r="E7" s="4">
        <f>+'Batch-Lotes'!E15/E$3</f>
        <v>60</v>
      </c>
      <c r="H7">
        <v>5</v>
      </c>
      <c r="I7" s="3">
        <f t="shared" si="0"/>
        <v>80</v>
      </c>
      <c r="J7" s="3">
        <f>IF(I7&lt;='Batch-Lotes'!$E$29,($E$9-$E$5)*I7,$E$17-$E$5*(I7-'Batch-Lotes'!$E$29))</f>
        <v>13456.958890539872</v>
      </c>
      <c r="K7" s="3">
        <f>IF($I7&lt;='Batch-Lotes'!$E$29,0,IF(AND($I7&lt;='Batch-Lotes'!$E$30+'Batch-Lotes'!$E$29,$I7&gt;'Batch-Lotes'!$E$29),($E$10-$E$6)*($I7-'Batch-Lotes'!$E$29),($E$18-$E$6*($I7-'Batch-Lotes'!$E$29-'Batch-Lotes'!$E$30))))</f>
        <v>0</v>
      </c>
      <c r="L7" s="3">
        <f>IF($I7&lt;='Batch-Lotes'!$E$30+'Batch-Lotes'!$E$29,0,IF(AND($I7&lt;='Batch-Lotes'!$E$30+'Batch-Lotes'!$E$29+'Batch-Lotes'!$E$31,$I7&gt;'Batch-Lotes'!$E$30+'Batch-Lotes'!$E$29),($E$11-$E$7)*($I7-'Batch-Lotes'!$E$29-'Batch-Lotes'!$E$30),($E$19-$E$7*($I7-'Batch-Lotes'!$E$29-'Batch-Lotes'!$E$30-'Batch-Lotes'!$E$31))))</f>
        <v>0</v>
      </c>
    </row>
    <row r="8" spans="2:12">
      <c r="E8" s="3"/>
      <c r="H8">
        <v>6</v>
      </c>
      <c r="I8" s="3">
        <f t="shared" si="0"/>
        <v>100</v>
      </c>
      <c r="J8" s="3">
        <f>IF(I8&lt;='Batch-Lotes'!$E$29,($E$9-$E$5)*I8,$E$17-$E$5*(I8-'Batch-Lotes'!$E$29))</f>
        <v>16821.198613174842</v>
      </c>
      <c r="K8" s="3">
        <f>IF($I8&lt;='Batch-Lotes'!$E$29,0,IF(AND($I8&lt;='Batch-Lotes'!$E$30+'Batch-Lotes'!$E$29,$I8&gt;'Batch-Lotes'!$E$29),($E$10-$E$6)*($I8-'Batch-Lotes'!$E$29),($E$18-$E$6*($I8-'Batch-Lotes'!$E$29-'Batch-Lotes'!$E$30))))</f>
        <v>0</v>
      </c>
      <c r="L8" s="3">
        <f>IF($I8&lt;='Batch-Lotes'!$E$30+'Batch-Lotes'!$E$29,0,IF(AND($I8&lt;='Batch-Lotes'!$E$30+'Batch-Lotes'!$E$29+'Batch-Lotes'!$E$31,$I8&gt;'Batch-Lotes'!$E$30+'Batch-Lotes'!$E$29),($E$11-$E$7)*($I8-'Batch-Lotes'!$E$29-'Batch-Lotes'!$E$30),($E$19-$E$7*($I8-'Batch-Lotes'!$E$29-'Batch-Lotes'!$E$30-'Batch-Lotes'!$E$31))))</f>
        <v>0</v>
      </c>
    </row>
    <row r="9" spans="2:12">
      <c r="B9" t="s">
        <v>62</v>
      </c>
      <c r="C9" t="s">
        <v>79</v>
      </c>
      <c r="D9" t="s">
        <v>66</v>
      </c>
      <c r="E9" s="10">
        <f>+'Batch-Lotes'!E13/'Batch-Lotes'!E29</f>
        <v>188.2119861317484</v>
      </c>
      <c r="H9">
        <v>7</v>
      </c>
      <c r="I9" s="3">
        <f t="shared" si="0"/>
        <v>120</v>
      </c>
      <c r="J9" s="3">
        <f>IF(I9&lt;='Batch-Lotes'!$E$29,($E$9-$E$5)*I9,$E$17-$E$5*(I9-'Batch-Lotes'!$E$29))</f>
        <v>20185.438335809809</v>
      </c>
      <c r="K9" s="3">
        <f>IF($I9&lt;='Batch-Lotes'!$E$29,0,IF(AND($I9&lt;='Batch-Lotes'!$E$30+'Batch-Lotes'!$E$29,$I9&gt;'Batch-Lotes'!$E$29),($E$10-$E$6)*($I9-'Batch-Lotes'!$E$29),($E$18-$E$6*($I9-'Batch-Lotes'!$E$29-'Batch-Lotes'!$E$30))))</f>
        <v>0</v>
      </c>
      <c r="L9" s="3">
        <f>IF($I9&lt;='Batch-Lotes'!$E$30+'Batch-Lotes'!$E$29,0,IF(AND($I9&lt;='Batch-Lotes'!$E$30+'Batch-Lotes'!$E$29+'Batch-Lotes'!$E$31,$I9&gt;'Batch-Lotes'!$E$30+'Batch-Lotes'!$E$29),($E$11-$E$7)*($I9-'Batch-Lotes'!$E$29-'Batch-Lotes'!$E$30),($E$19-$E$7*($I9-'Batch-Lotes'!$E$29-'Batch-Lotes'!$E$30-'Batch-Lotes'!$E$31))))</f>
        <v>0</v>
      </c>
    </row>
    <row r="10" spans="2:12">
      <c r="B10" t="s">
        <v>63</v>
      </c>
      <c r="C10" t="s">
        <v>80</v>
      </c>
      <c r="D10" t="s">
        <v>66</v>
      </c>
      <c r="E10" s="10">
        <f>+'Batch-Lotes'!E14/'Batch-Lotes'!E30</f>
        <v>114.00000000000001</v>
      </c>
      <c r="H10">
        <v>8</v>
      </c>
      <c r="I10" s="3">
        <f t="shared" si="0"/>
        <v>140</v>
      </c>
      <c r="J10" s="3">
        <f>IF(I10&lt;='Batch-Lotes'!$E$29,($E$9-$E$5)*I10,$E$17-$E$5*(I10-'Batch-Lotes'!$E$29))</f>
        <v>23549.678058444777</v>
      </c>
      <c r="K10" s="3">
        <f>IF($I10&lt;='Batch-Lotes'!$E$29,0,IF(AND($I10&lt;='Batch-Lotes'!$E$30+'Batch-Lotes'!$E$29,$I10&gt;'Batch-Lotes'!$E$29),($E$10-$E$6)*($I10-'Batch-Lotes'!$E$29),($E$18-$E$6*($I10-'Batch-Lotes'!$E$29-'Batch-Lotes'!$E$30))))</f>
        <v>0</v>
      </c>
      <c r="L10" s="3">
        <f>IF($I10&lt;='Batch-Lotes'!$E$30+'Batch-Lotes'!$E$29,0,IF(AND($I10&lt;='Batch-Lotes'!$E$30+'Batch-Lotes'!$E$29+'Batch-Lotes'!$E$31,$I10&gt;'Batch-Lotes'!$E$30+'Batch-Lotes'!$E$29),($E$11-$E$7)*($I10-'Batch-Lotes'!$E$29-'Batch-Lotes'!$E$30),($E$19-$E$7*($I10-'Batch-Lotes'!$E$29-'Batch-Lotes'!$E$30-'Batch-Lotes'!$E$31))))</f>
        <v>0</v>
      </c>
    </row>
    <row r="11" spans="2:12">
      <c r="B11" t="s">
        <v>64</v>
      </c>
      <c r="C11" t="s">
        <v>81</v>
      </c>
      <c r="D11" t="s">
        <v>66</v>
      </c>
      <c r="E11" s="10">
        <f>+'Batch-Lotes'!E15/'Batch-Lotes'!E31</f>
        <v>95.150655204073118</v>
      </c>
      <c r="H11">
        <v>9</v>
      </c>
      <c r="I11" s="3">
        <f t="shared" si="0"/>
        <v>160</v>
      </c>
      <c r="J11" s="3">
        <f>IF(I11&lt;='Batch-Lotes'!$E$29,($E$9-$E$5)*I11,$E$17-$E$5*(I11-'Batch-Lotes'!$E$29))</f>
        <v>26913.917781079745</v>
      </c>
      <c r="K11" s="3">
        <f>IF($I11&lt;='Batch-Lotes'!$E$29,0,IF(AND($I11&lt;='Batch-Lotes'!$E$30+'Batch-Lotes'!$E$29,$I11&gt;'Batch-Lotes'!$E$29),($E$10-$E$6)*($I11-'Batch-Lotes'!$E$29),($E$18-$E$6*($I11-'Batch-Lotes'!$E$29-'Batch-Lotes'!$E$30))))</f>
        <v>0</v>
      </c>
      <c r="L11" s="3">
        <f>IF($I11&lt;='Batch-Lotes'!$E$30+'Batch-Lotes'!$E$29,0,IF(AND($I11&lt;='Batch-Lotes'!$E$30+'Batch-Lotes'!$E$29+'Batch-Lotes'!$E$31,$I11&gt;'Batch-Lotes'!$E$30+'Batch-Lotes'!$E$29),($E$11-$E$7)*($I11-'Batch-Lotes'!$E$29-'Batch-Lotes'!$E$30),($E$19-$E$7*($I11-'Batch-Lotes'!$E$29-'Batch-Lotes'!$E$30-'Batch-Lotes'!$E$31))))</f>
        <v>0</v>
      </c>
    </row>
    <row r="12" spans="2:12">
      <c r="H12">
        <v>10</v>
      </c>
      <c r="I12" s="3">
        <f t="shared" si="0"/>
        <v>180</v>
      </c>
      <c r="J12" s="3">
        <f>IF(I12&lt;='Batch-Lotes'!$E$29,($E$9-$E$5)*I12,$E$17-$E$5*(I12-'Batch-Lotes'!$E$29))</f>
        <v>30278.157503714712</v>
      </c>
      <c r="K12" s="3">
        <f>IF($I12&lt;='Batch-Lotes'!$E$29,0,IF(AND($I12&lt;='Batch-Lotes'!$E$30+'Batch-Lotes'!$E$29,$I12&gt;'Batch-Lotes'!$E$29),($E$10-$E$6)*($I12-'Batch-Lotes'!$E$29),($E$18-$E$6*($I12-'Batch-Lotes'!$E$29-'Batch-Lotes'!$E$30))))</f>
        <v>0</v>
      </c>
      <c r="L12" s="3">
        <f>IF($I12&lt;='Batch-Lotes'!$E$30+'Batch-Lotes'!$E$29,0,IF(AND($I12&lt;='Batch-Lotes'!$E$30+'Batch-Lotes'!$E$29+'Batch-Lotes'!$E$31,$I12&gt;'Batch-Lotes'!$E$30+'Batch-Lotes'!$E$29),($E$11-$E$7)*($I12-'Batch-Lotes'!$E$29-'Batch-Lotes'!$E$30),($E$19-$E$7*($I12-'Batch-Lotes'!$E$29-'Batch-Lotes'!$E$30-'Batch-Lotes'!$E$31))))</f>
        <v>0</v>
      </c>
    </row>
    <row r="13" spans="2:12">
      <c r="B13" t="s">
        <v>67</v>
      </c>
      <c r="C13" t="s">
        <v>82</v>
      </c>
      <c r="D13" t="s">
        <v>66</v>
      </c>
      <c r="E13" s="10">
        <f>+E9-E5</f>
        <v>168.2119861317484</v>
      </c>
      <c r="H13">
        <v>11</v>
      </c>
      <c r="I13" s="3">
        <f t="shared" si="0"/>
        <v>200</v>
      </c>
      <c r="J13" s="3">
        <f>IF(I13&lt;='Batch-Lotes'!$E$29,($E$9-$E$5)*I13,$E$17-$E$5*(I13-'Batch-Lotes'!$E$29))</f>
        <v>33642.397226349683</v>
      </c>
      <c r="K13" s="3">
        <f>IF($I13&lt;='Batch-Lotes'!$E$29,0,IF(AND($I13&lt;='Batch-Lotes'!$E$30+'Batch-Lotes'!$E$29,$I13&gt;'Batch-Lotes'!$E$29),($E$10-$E$6)*($I13-'Batch-Lotes'!$E$29),($E$18-$E$6*($I13-'Batch-Lotes'!$E$29-'Batch-Lotes'!$E$30))))</f>
        <v>0</v>
      </c>
      <c r="L13" s="3">
        <f>IF($I13&lt;='Batch-Lotes'!$E$30+'Batch-Lotes'!$E$29,0,IF(AND($I13&lt;='Batch-Lotes'!$E$30+'Batch-Lotes'!$E$29+'Batch-Lotes'!$E$31,$I13&gt;'Batch-Lotes'!$E$30+'Batch-Lotes'!$E$29),($E$11-$E$7)*($I13-'Batch-Lotes'!$E$29-'Batch-Lotes'!$E$30),($E$19-$E$7*($I13-'Batch-Lotes'!$E$29-'Batch-Lotes'!$E$30-'Batch-Lotes'!$E$31))))</f>
        <v>0</v>
      </c>
    </row>
    <row r="14" spans="2:12">
      <c r="B14" t="s">
        <v>68</v>
      </c>
      <c r="C14" t="s">
        <v>83</v>
      </c>
      <c r="D14" t="s">
        <v>66</v>
      </c>
      <c r="E14" s="10">
        <f t="shared" ref="E14:E15" si="1">+E10-E6</f>
        <v>84.000000000000014</v>
      </c>
      <c r="H14">
        <v>12</v>
      </c>
      <c r="I14" s="3">
        <f t="shared" si="0"/>
        <v>220</v>
      </c>
      <c r="J14" s="3">
        <f>IF(I14&lt;='Batch-Lotes'!$E$29,($E$9-$E$5)*I14,$E$17-$E$5*(I14-'Batch-Lotes'!$E$29))</f>
        <v>35600</v>
      </c>
      <c r="K14" s="3">
        <f>IF($I14&lt;='Batch-Lotes'!$E$29,0,IF(AND($I14&lt;='Batch-Lotes'!$E$30+'Batch-Lotes'!$E$29,$I14&gt;'Batch-Lotes'!$E$29),($E$10-$E$6)*($I14-'Batch-Lotes'!$E$29),($E$18-$E$6*($I14-'Batch-Lotes'!$E$29-'Batch-Lotes'!$E$30))))</f>
        <v>627.78947368421177</v>
      </c>
      <c r="L14" s="3">
        <f>IF($I14&lt;='Batch-Lotes'!$E$30+'Batch-Lotes'!$E$29,0,IF(AND($I14&lt;='Batch-Lotes'!$E$30+'Batch-Lotes'!$E$29+'Batch-Lotes'!$E$31,$I14&gt;'Batch-Lotes'!$E$30+'Batch-Lotes'!$E$29),($E$11-$E$7)*($I14-'Batch-Lotes'!$E$29-'Batch-Lotes'!$E$30),($E$19-$E$7*($I14-'Batch-Lotes'!$E$29-'Batch-Lotes'!$E$30-'Batch-Lotes'!$E$31))))</f>
        <v>0</v>
      </c>
    </row>
    <row r="15" spans="2:12">
      <c r="B15" t="s">
        <v>69</v>
      </c>
      <c r="C15" t="s">
        <v>84</v>
      </c>
      <c r="D15" t="s">
        <v>66</v>
      </c>
      <c r="E15" s="10">
        <f t="shared" si="1"/>
        <v>35.150655204073118</v>
      </c>
      <c r="H15">
        <v>13</v>
      </c>
      <c r="I15" s="3">
        <f t="shared" si="0"/>
        <v>240</v>
      </c>
      <c r="J15" s="3">
        <f>IF(I15&lt;='Batch-Lotes'!$E$29,($E$9-$E$5)*I15,$E$17-$E$5*(I15-'Batch-Lotes'!$E$29))</f>
        <v>35200</v>
      </c>
      <c r="K15" s="3">
        <f>IF($I15&lt;='Batch-Lotes'!$E$29,0,IF(AND($I15&lt;='Batch-Lotes'!$E$30+'Batch-Lotes'!$E$29,$I15&gt;'Batch-Lotes'!$E$29),($E$10-$E$6)*($I15-'Batch-Lotes'!$E$29),($E$18-$E$6*($I15-'Batch-Lotes'!$E$29-'Batch-Lotes'!$E$30))))</f>
        <v>2307.7894736842122</v>
      </c>
      <c r="L15" s="3">
        <f>IF($I15&lt;='Batch-Lotes'!$E$30+'Batch-Lotes'!$E$29,0,IF(AND($I15&lt;='Batch-Lotes'!$E$30+'Batch-Lotes'!$E$29+'Batch-Lotes'!$E$31,$I15&gt;'Batch-Lotes'!$E$30+'Batch-Lotes'!$E$29),($E$11-$E$7)*($I15-'Batch-Lotes'!$E$29-'Batch-Lotes'!$E$30),($E$19-$E$7*($I15-'Batch-Lotes'!$E$29-'Batch-Lotes'!$E$30-'Batch-Lotes'!$E$31))))</f>
        <v>0</v>
      </c>
    </row>
    <row r="16" spans="2:12">
      <c r="H16">
        <v>14</v>
      </c>
      <c r="I16" s="3">
        <f t="shared" si="0"/>
        <v>260</v>
      </c>
      <c r="J16" s="3">
        <f>IF(I16&lt;='Batch-Lotes'!$E$29,($E$9-$E$5)*I16,$E$17-$E$5*(I16-'Batch-Lotes'!$E$29))</f>
        <v>34800</v>
      </c>
      <c r="K16" s="3">
        <f>IF($I16&lt;='Batch-Lotes'!$E$29,0,IF(AND($I16&lt;='Batch-Lotes'!$E$30+'Batch-Lotes'!$E$29,$I16&gt;'Batch-Lotes'!$E$29),($E$10-$E$6)*($I16-'Batch-Lotes'!$E$29),($E$18-$E$6*($I16-'Batch-Lotes'!$E$29-'Batch-Lotes'!$E$30))))</f>
        <v>3987.7894736842122</v>
      </c>
      <c r="L16" s="3">
        <f>IF($I16&lt;='Batch-Lotes'!$E$30+'Batch-Lotes'!$E$29,0,IF(AND($I16&lt;='Batch-Lotes'!$E$30+'Batch-Lotes'!$E$29+'Batch-Lotes'!$E$31,$I16&gt;'Batch-Lotes'!$E$30+'Batch-Lotes'!$E$29),($E$11-$E$7)*($I16-'Batch-Lotes'!$E$29-'Batch-Lotes'!$E$30),($E$19-$E$7*($I16-'Batch-Lotes'!$E$29-'Batch-Lotes'!$E$30-'Batch-Lotes'!$E$31))))</f>
        <v>0</v>
      </c>
    </row>
    <row r="17" spans="2:12">
      <c r="B17" t="s">
        <v>70</v>
      </c>
      <c r="C17" t="s">
        <v>92</v>
      </c>
      <c r="D17" t="s">
        <v>73</v>
      </c>
      <c r="E17" s="10">
        <f>+E13*'Batch-Lotes'!E29</f>
        <v>35749.473684210527</v>
      </c>
      <c r="H17">
        <v>15</v>
      </c>
      <c r="I17" s="3">
        <f t="shared" si="0"/>
        <v>280</v>
      </c>
      <c r="J17" s="3">
        <f>IF(I17&lt;='Batch-Lotes'!$E$29,($E$9-$E$5)*I17,$E$17-$E$5*(I17-'Batch-Lotes'!$E$29))</f>
        <v>34400</v>
      </c>
      <c r="K17" s="3">
        <f>IF($I17&lt;='Batch-Lotes'!$E$29,0,IF(AND($I17&lt;='Batch-Lotes'!$E$30+'Batch-Lotes'!$E$29,$I17&gt;'Batch-Lotes'!$E$29),($E$10-$E$6)*($I17-'Batch-Lotes'!$E$29),($E$18-$E$6*($I17-'Batch-Lotes'!$E$29-'Batch-Lotes'!$E$30))))</f>
        <v>5667.7894736842127</v>
      </c>
      <c r="L17" s="3">
        <f>IF($I17&lt;='Batch-Lotes'!$E$30+'Batch-Lotes'!$E$29,0,IF(AND($I17&lt;='Batch-Lotes'!$E$30+'Batch-Lotes'!$E$29+'Batch-Lotes'!$E$31,$I17&gt;'Batch-Lotes'!$E$30+'Batch-Lotes'!$E$29),($E$11-$E$7)*($I17-'Batch-Lotes'!$E$29-'Batch-Lotes'!$E$30),($E$19-$E$7*($I17-'Batch-Lotes'!$E$29-'Batch-Lotes'!$E$30-'Batch-Lotes'!$E$31))))</f>
        <v>0</v>
      </c>
    </row>
    <row r="18" spans="2:12">
      <c r="B18" t="s">
        <v>71</v>
      </c>
      <c r="C18" t="s">
        <v>93</v>
      </c>
      <c r="D18" t="s">
        <v>73</v>
      </c>
      <c r="E18" s="10">
        <f>+'Batch-Lotes'!E30*E14</f>
        <v>44210.526315789481</v>
      </c>
      <c r="H18">
        <v>16</v>
      </c>
      <c r="I18" s="3">
        <f t="shared" si="0"/>
        <v>300</v>
      </c>
      <c r="J18" s="3">
        <f>IF(I18&lt;='Batch-Lotes'!$E$29,($E$9-$E$5)*I18,$E$17-$E$5*(I18-'Batch-Lotes'!$E$29))</f>
        <v>34000</v>
      </c>
      <c r="K18" s="3">
        <f>IF($I18&lt;='Batch-Lotes'!$E$29,0,IF(AND($I18&lt;='Batch-Lotes'!$E$30+'Batch-Lotes'!$E$29,$I18&gt;'Batch-Lotes'!$E$29),($E$10-$E$6)*($I18-'Batch-Lotes'!$E$29),($E$18-$E$6*($I18-'Batch-Lotes'!$E$29-'Batch-Lotes'!$E$30))))</f>
        <v>7347.7894736842127</v>
      </c>
      <c r="L18" s="3">
        <f>IF($I18&lt;='Batch-Lotes'!$E$30+'Batch-Lotes'!$E$29,0,IF(AND($I18&lt;='Batch-Lotes'!$E$30+'Batch-Lotes'!$E$29+'Batch-Lotes'!$E$31,$I18&gt;'Batch-Lotes'!$E$30+'Batch-Lotes'!$E$29),($E$11-$E$7)*($I18-'Batch-Lotes'!$E$29-'Batch-Lotes'!$E$30),($E$19-$E$7*($I18-'Batch-Lotes'!$E$29-'Batch-Lotes'!$E$30-'Batch-Lotes'!$E$31))))</f>
        <v>0</v>
      </c>
    </row>
    <row r="19" spans="2:12">
      <c r="B19" t="s">
        <v>72</v>
      </c>
      <c r="C19" t="s">
        <v>94</v>
      </c>
      <c r="D19" t="s">
        <v>73</v>
      </c>
      <c r="E19" s="10">
        <f>+'Batch-Lotes'!E31*'Batch-Inventarios'!E15</f>
        <v>44330.526315789473</v>
      </c>
      <c r="H19">
        <v>17</v>
      </c>
      <c r="I19" s="3">
        <f t="shared" si="0"/>
        <v>320</v>
      </c>
      <c r="J19" s="3">
        <f>IF(I19&lt;='Batch-Lotes'!$E$29,($E$9-$E$5)*I19,$E$17-$E$5*(I19-'Batch-Lotes'!$E$29))</f>
        <v>33600</v>
      </c>
      <c r="K19" s="3">
        <f>IF($I19&lt;='Batch-Lotes'!$E$29,0,IF(AND($I19&lt;='Batch-Lotes'!$E$30+'Batch-Lotes'!$E$29,$I19&gt;'Batch-Lotes'!$E$29),($E$10-$E$6)*($I19-'Batch-Lotes'!$E$29),($E$18-$E$6*($I19-'Batch-Lotes'!$E$29-'Batch-Lotes'!$E$30))))</f>
        <v>9027.7894736842136</v>
      </c>
      <c r="L19" s="3">
        <f>IF($I19&lt;='Batch-Lotes'!$E$30+'Batch-Lotes'!$E$29,0,IF(AND($I19&lt;='Batch-Lotes'!$E$30+'Batch-Lotes'!$E$29+'Batch-Lotes'!$E$31,$I19&gt;'Batch-Lotes'!$E$30+'Batch-Lotes'!$E$29),($E$11-$E$7)*($I19-'Batch-Lotes'!$E$29-'Batch-Lotes'!$E$30),($E$19-$E$7*($I19-'Batch-Lotes'!$E$29-'Batch-Lotes'!$E$30-'Batch-Lotes'!$E$31))))</f>
        <v>0</v>
      </c>
    </row>
    <row r="20" spans="2:12">
      <c r="H20">
        <v>18</v>
      </c>
      <c r="I20" s="3">
        <f t="shared" si="0"/>
        <v>340</v>
      </c>
      <c r="J20" s="3">
        <f>IF(I20&lt;='Batch-Lotes'!$E$29,($E$9-$E$5)*I20,$E$17-$E$5*(I20-'Batch-Lotes'!$E$29))</f>
        <v>33200</v>
      </c>
      <c r="K20" s="3">
        <f>IF($I20&lt;='Batch-Lotes'!$E$29,0,IF(AND($I20&lt;='Batch-Lotes'!$E$30+'Batch-Lotes'!$E$29,$I20&gt;'Batch-Lotes'!$E$29),($E$10-$E$6)*($I20-'Batch-Lotes'!$E$29),($E$18-$E$6*($I20-'Batch-Lotes'!$E$29-'Batch-Lotes'!$E$30))))</f>
        <v>10707.789473684214</v>
      </c>
      <c r="L20" s="3">
        <f>IF($I20&lt;='Batch-Lotes'!$E$30+'Batch-Lotes'!$E$29,0,IF(AND($I20&lt;='Batch-Lotes'!$E$30+'Batch-Lotes'!$E$29+'Batch-Lotes'!$E$31,$I20&gt;'Batch-Lotes'!$E$30+'Batch-Lotes'!$E$29),($E$11-$E$7)*($I20-'Batch-Lotes'!$E$29-'Batch-Lotes'!$E$30),($E$19-$E$7*($I20-'Batch-Lotes'!$E$29-'Batch-Lotes'!$E$30-'Batch-Lotes'!$E$31))))</f>
        <v>0</v>
      </c>
    </row>
    <row r="21" spans="2:12">
      <c r="B21" t="s">
        <v>86</v>
      </c>
      <c r="C21" t="s">
        <v>88</v>
      </c>
      <c r="E21" s="5">
        <v>101</v>
      </c>
      <c r="H21">
        <v>19</v>
      </c>
      <c r="I21" s="3">
        <f t="shared" si="0"/>
        <v>360</v>
      </c>
      <c r="J21" s="3">
        <f>IF(I21&lt;='Batch-Lotes'!$E$29,($E$9-$E$5)*I21,$E$17-$E$5*(I21-'Batch-Lotes'!$E$29))</f>
        <v>32800</v>
      </c>
      <c r="K21" s="3">
        <f>IF($I21&lt;='Batch-Lotes'!$E$29,0,IF(AND($I21&lt;='Batch-Lotes'!$E$30+'Batch-Lotes'!$E$29,$I21&gt;'Batch-Lotes'!$E$29),($E$10-$E$6)*($I21-'Batch-Lotes'!$E$29),($E$18-$E$6*($I21-'Batch-Lotes'!$E$29-'Batch-Lotes'!$E$30))))</f>
        <v>12387.789473684214</v>
      </c>
      <c r="L21" s="3">
        <f>IF($I21&lt;='Batch-Lotes'!$E$30+'Batch-Lotes'!$E$29,0,IF(AND($I21&lt;='Batch-Lotes'!$E$30+'Batch-Lotes'!$E$29+'Batch-Lotes'!$E$31,$I21&gt;'Batch-Lotes'!$E$30+'Batch-Lotes'!$E$29),($E$11-$E$7)*($I21-'Batch-Lotes'!$E$29-'Batch-Lotes'!$E$30),($E$19-$E$7*($I21-'Batch-Lotes'!$E$29-'Batch-Lotes'!$E$30-'Batch-Lotes'!$E$31))))</f>
        <v>0</v>
      </c>
    </row>
    <row r="22" spans="2:12">
      <c r="B22" t="s">
        <v>89</v>
      </c>
      <c r="C22" t="s">
        <v>90</v>
      </c>
      <c r="D22" t="s">
        <v>74</v>
      </c>
      <c r="E22" s="5">
        <v>0</v>
      </c>
      <c r="H22">
        <v>20</v>
      </c>
      <c r="I22" s="3">
        <f t="shared" si="0"/>
        <v>380</v>
      </c>
      <c r="J22" s="3">
        <f>IF(I22&lt;='Batch-Lotes'!$E$29,($E$9-$E$5)*I22,$E$17-$E$5*(I22-'Batch-Lotes'!$E$29))</f>
        <v>32400</v>
      </c>
      <c r="K22" s="3">
        <f>IF($I22&lt;='Batch-Lotes'!$E$29,0,IF(AND($I22&lt;='Batch-Lotes'!$E$30+'Batch-Lotes'!$E$29,$I22&gt;'Batch-Lotes'!$E$29),($E$10-$E$6)*($I22-'Batch-Lotes'!$E$29),($E$18-$E$6*($I22-'Batch-Lotes'!$E$29-'Batch-Lotes'!$E$30))))</f>
        <v>14067.789473684214</v>
      </c>
      <c r="L22" s="3">
        <f>IF($I22&lt;='Batch-Lotes'!$E$30+'Batch-Lotes'!$E$29,0,IF(AND($I22&lt;='Batch-Lotes'!$E$30+'Batch-Lotes'!$E$29+'Batch-Lotes'!$E$31,$I22&gt;'Batch-Lotes'!$E$30+'Batch-Lotes'!$E$29),($E$11-$E$7)*($I22-'Batch-Lotes'!$E$29-'Batch-Lotes'!$E$30),($E$19-$E$7*($I22-'Batch-Lotes'!$E$29-'Batch-Lotes'!$E$30-'Batch-Lotes'!$E$31))))</f>
        <v>0</v>
      </c>
    </row>
    <row r="23" spans="2:12">
      <c r="B23" t="s">
        <v>87</v>
      </c>
      <c r="C23" s="11" t="s">
        <v>85</v>
      </c>
      <c r="D23" t="s">
        <v>74</v>
      </c>
      <c r="E23" s="7">
        <f>(E3-E22)/(E21-1)</f>
        <v>20</v>
      </c>
      <c r="H23">
        <v>21</v>
      </c>
      <c r="I23" s="3">
        <f t="shared" si="0"/>
        <v>400</v>
      </c>
      <c r="J23" s="3">
        <f>IF(I23&lt;='Batch-Lotes'!$E$29,($E$9-$E$5)*I23,$E$17-$E$5*(I23-'Batch-Lotes'!$E$29))</f>
        <v>32000</v>
      </c>
      <c r="K23" s="3">
        <f>IF($I23&lt;='Batch-Lotes'!$E$29,0,IF(AND($I23&lt;='Batch-Lotes'!$E$30+'Batch-Lotes'!$E$29,$I23&gt;'Batch-Lotes'!$E$29),($E$10-$E$6)*($I23-'Batch-Lotes'!$E$29),($E$18-$E$6*($I23-'Batch-Lotes'!$E$29-'Batch-Lotes'!$E$30))))</f>
        <v>15747.789473684214</v>
      </c>
      <c r="L23" s="3">
        <f>IF($I23&lt;='Batch-Lotes'!$E$30+'Batch-Lotes'!$E$29,0,IF(AND($I23&lt;='Batch-Lotes'!$E$30+'Batch-Lotes'!$E$29+'Batch-Lotes'!$E$31,$I23&gt;'Batch-Lotes'!$E$30+'Batch-Lotes'!$E$29),($E$11-$E$7)*($I23-'Batch-Lotes'!$E$29-'Batch-Lotes'!$E$30),($E$19-$E$7*($I23-'Batch-Lotes'!$E$29-'Batch-Lotes'!$E$30-'Batch-Lotes'!$E$31))))</f>
        <v>0</v>
      </c>
    </row>
    <row r="24" spans="2:12">
      <c r="H24">
        <v>22</v>
      </c>
      <c r="I24" s="3">
        <f t="shared" si="0"/>
        <v>420</v>
      </c>
      <c r="J24" s="3">
        <f>IF(I24&lt;='Batch-Lotes'!$E$29,($E$9-$E$5)*I24,$E$17-$E$5*(I24-'Batch-Lotes'!$E$29))</f>
        <v>31600</v>
      </c>
      <c r="K24" s="3">
        <f>IF($I24&lt;='Batch-Lotes'!$E$29,0,IF(AND($I24&lt;='Batch-Lotes'!$E$30+'Batch-Lotes'!$E$29,$I24&gt;'Batch-Lotes'!$E$29),($E$10-$E$6)*($I24-'Batch-Lotes'!$E$29),($E$18-$E$6*($I24-'Batch-Lotes'!$E$29-'Batch-Lotes'!$E$30))))</f>
        <v>17427.789473684214</v>
      </c>
      <c r="L24" s="3">
        <f>IF($I24&lt;='Batch-Lotes'!$E$30+'Batch-Lotes'!$E$29,0,IF(AND($I24&lt;='Batch-Lotes'!$E$30+'Batch-Lotes'!$E$29+'Batch-Lotes'!$E$31,$I24&gt;'Batch-Lotes'!$E$30+'Batch-Lotes'!$E$29),($E$11-$E$7)*($I24-'Batch-Lotes'!$E$29-'Batch-Lotes'!$E$30),($E$19-$E$7*($I24-'Batch-Lotes'!$E$29-'Batch-Lotes'!$E$30-'Batch-Lotes'!$E$31))))</f>
        <v>0</v>
      </c>
    </row>
    <row r="25" spans="2:12">
      <c r="B25" t="s">
        <v>101</v>
      </c>
      <c r="C25" t="s">
        <v>102</v>
      </c>
      <c r="D25" t="s">
        <v>73</v>
      </c>
      <c r="E25" s="13">
        <f>1/2*$E$3*E17/$E$3</f>
        <v>17874.736842105263</v>
      </c>
      <c r="H25">
        <v>23</v>
      </c>
      <c r="I25" s="3">
        <f t="shared" si="0"/>
        <v>440</v>
      </c>
      <c r="J25" s="3">
        <f>IF(I25&lt;='Batch-Lotes'!$E$29,($E$9-$E$5)*I25,$E$17-$E$5*(I25-'Batch-Lotes'!$E$29))</f>
        <v>31200</v>
      </c>
      <c r="K25" s="3">
        <f>IF($I25&lt;='Batch-Lotes'!$E$29,0,IF(AND($I25&lt;='Batch-Lotes'!$E$30+'Batch-Lotes'!$E$29,$I25&gt;'Batch-Lotes'!$E$29),($E$10-$E$6)*($I25-'Batch-Lotes'!$E$29),($E$18-$E$6*($I25-'Batch-Lotes'!$E$29-'Batch-Lotes'!$E$30))))</f>
        <v>19107.789473684214</v>
      </c>
      <c r="L25" s="3">
        <f>IF($I25&lt;='Batch-Lotes'!$E$30+'Batch-Lotes'!$E$29,0,IF(AND($I25&lt;='Batch-Lotes'!$E$30+'Batch-Lotes'!$E$29+'Batch-Lotes'!$E$31,$I25&gt;'Batch-Lotes'!$E$30+'Batch-Lotes'!$E$29),($E$11-$E$7)*($I25-'Batch-Lotes'!$E$29-'Batch-Lotes'!$E$30),($E$19-$E$7*($I25-'Batch-Lotes'!$E$29-'Batch-Lotes'!$E$30-'Batch-Lotes'!$E$31))))</f>
        <v>0</v>
      </c>
    </row>
    <row r="26" spans="2:12">
      <c r="B26" t="s">
        <v>99</v>
      </c>
      <c r="C26" t="s">
        <v>103</v>
      </c>
      <c r="D26" t="s">
        <v>73</v>
      </c>
      <c r="E26" s="13">
        <f t="shared" ref="E26:E27" si="2">1/2*$E$3*E18/$E$3</f>
        <v>22105.26315789474</v>
      </c>
      <c r="H26">
        <v>24</v>
      </c>
      <c r="I26" s="3">
        <f t="shared" si="0"/>
        <v>460</v>
      </c>
      <c r="J26" s="3">
        <f>IF(I26&lt;='Batch-Lotes'!$E$29,($E$9-$E$5)*I26,$E$17-$E$5*(I26-'Batch-Lotes'!$E$29))</f>
        <v>30800</v>
      </c>
      <c r="K26" s="3">
        <f>IF($I26&lt;='Batch-Lotes'!$E$29,0,IF(AND($I26&lt;='Batch-Lotes'!$E$30+'Batch-Lotes'!$E$29,$I26&gt;'Batch-Lotes'!$E$29),($E$10-$E$6)*($I26-'Batch-Lotes'!$E$29),($E$18-$E$6*($I26-'Batch-Lotes'!$E$29-'Batch-Lotes'!$E$30))))</f>
        <v>20787.789473684214</v>
      </c>
      <c r="L26" s="3">
        <f>IF($I26&lt;='Batch-Lotes'!$E$30+'Batch-Lotes'!$E$29,0,IF(AND($I26&lt;='Batch-Lotes'!$E$30+'Batch-Lotes'!$E$29+'Batch-Lotes'!$E$31,$I26&gt;'Batch-Lotes'!$E$30+'Batch-Lotes'!$E$29),($E$11-$E$7)*($I26-'Batch-Lotes'!$E$29-'Batch-Lotes'!$E$30),($E$19-$E$7*($I26-'Batch-Lotes'!$E$29-'Batch-Lotes'!$E$30-'Batch-Lotes'!$E$31))))</f>
        <v>0</v>
      </c>
    </row>
    <row r="27" spans="2:12">
      <c r="B27" t="s">
        <v>100</v>
      </c>
      <c r="C27" t="s">
        <v>104</v>
      </c>
      <c r="D27" t="s">
        <v>73</v>
      </c>
      <c r="E27" s="13">
        <f t="shared" si="2"/>
        <v>22165.263157894737</v>
      </c>
      <c r="H27">
        <v>25</v>
      </c>
      <c r="I27" s="3">
        <f t="shared" si="0"/>
        <v>480</v>
      </c>
      <c r="J27" s="3">
        <f>IF(I27&lt;='Batch-Lotes'!$E$29,($E$9-$E$5)*I27,$E$17-$E$5*(I27-'Batch-Lotes'!$E$29))</f>
        <v>30400</v>
      </c>
      <c r="K27" s="3">
        <f>IF($I27&lt;='Batch-Lotes'!$E$29,0,IF(AND($I27&lt;='Batch-Lotes'!$E$30+'Batch-Lotes'!$E$29,$I27&gt;'Batch-Lotes'!$E$29),($E$10-$E$6)*($I27-'Batch-Lotes'!$E$29),($E$18-$E$6*($I27-'Batch-Lotes'!$E$29-'Batch-Lotes'!$E$30))))</f>
        <v>22467.789473684217</v>
      </c>
      <c r="L27" s="3">
        <f>IF($I27&lt;='Batch-Lotes'!$E$30+'Batch-Lotes'!$E$29,0,IF(AND($I27&lt;='Batch-Lotes'!$E$30+'Batch-Lotes'!$E$29+'Batch-Lotes'!$E$31,$I27&gt;'Batch-Lotes'!$E$30+'Batch-Lotes'!$E$29),($E$11-$E$7)*($I27-'Batch-Lotes'!$E$29-'Batch-Lotes'!$E$30),($E$19-$E$7*($I27-'Batch-Lotes'!$E$29-'Batch-Lotes'!$E$30-'Batch-Lotes'!$E$31))))</f>
        <v>0</v>
      </c>
    </row>
    <row r="28" spans="2:12">
      <c r="H28">
        <v>26</v>
      </c>
      <c r="I28" s="3">
        <f t="shared" si="0"/>
        <v>500</v>
      </c>
      <c r="J28" s="3">
        <f>IF(I28&lt;='Batch-Lotes'!$E$29,($E$9-$E$5)*I28,$E$17-$E$5*(I28-'Batch-Lotes'!$E$29))</f>
        <v>30000</v>
      </c>
      <c r="K28" s="3">
        <f>IF($I28&lt;='Batch-Lotes'!$E$29,0,IF(AND($I28&lt;='Batch-Lotes'!$E$30+'Batch-Lotes'!$E$29,$I28&gt;'Batch-Lotes'!$E$29),($E$10-$E$6)*($I28-'Batch-Lotes'!$E$29),($E$18-$E$6*($I28-'Batch-Lotes'!$E$29-'Batch-Lotes'!$E$30))))</f>
        <v>24147.789473684217</v>
      </c>
      <c r="L28" s="3">
        <f>IF($I28&lt;='Batch-Lotes'!$E$30+'Batch-Lotes'!$E$29,0,IF(AND($I28&lt;='Batch-Lotes'!$E$30+'Batch-Lotes'!$E$29+'Batch-Lotes'!$E$31,$I28&gt;'Batch-Lotes'!$E$30+'Batch-Lotes'!$E$29),($E$11-$E$7)*($I28-'Batch-Lotes'!$E$29-'Batch-Lotes'!$E$30),($E$19-$E$7*($I28-'Batch-Lotes'!$E$29-'Batch-Lotes'!$E$30-'Batch-Lotes'!$E$31))))</f>
        <v>0</v>
      </c>
    </row>
    <row r="29" spans="2:12">
      <c r="H29">
        <v>27</v>
      </c>
      <c r="I29" s="3">
        <f t="shared" si="0"/>
        <v>520</v>
      </c>
      <c r="J29" s="3">
        <f>IF(I29&lt;='Batch-Lotes'!$E$29,($E$9-$E$5)*I29,$E$17-$E$5*(I29-'Batch-Lotes'!$E$29))</f>
        <v>29600</v>
      </c>
      <c r="K29" s="3">
        <f>IF($I29&lt;='Batch-Lotes'!$E$29,0,IF(AND($I29&lt;='Batch-Lotes'!$E$30+'Batch-Lotes'!$E$29,$I29&gt;'Batch-Lotes'!$E$29),($E$10-$E$6)*($I29-'Batch-Lotes'!$E$29),($E$18-$E$6*($I29-'Batch-Lotes'!$E$29-'Batch-Lotes'!$E$30))))</f>
        <v>25827.789473684217</v>
      </c>
      <c r="L29" s="3">
        <f>IF($I29&lt;='Batch-Lotes'!$E$30+'Batch-Lotes'!$E$29,0,IF(AND($I29&lt;='Batch-Lotes'!$E$30+'Batch-Lotes'!$E$29+'Batch-Lotes'!$E$31,$I29&gt;'Batch-Lotes'!$E$30+'Batch-Lotes'!$E$29),($E$11-$E$7)*($I29-'Batch-Lotes'!$E$29-'Batch-Lotes'!$E$30),($E$19-$E$7*($I29-'Batch-Lotes'!$E$29-'Batch-Lotes'!$E$30-'Batch-Lotes'!$E$31))))</f>
        <v>0</v>
      </c>
    </row>
    <row r="30" spans="2:12">
      <c r="H30">
        <v>28</v>
      </c>
      <c r="I30" s="3">
        <f t="shared" si="0"/>
        <v>540</v>
      </c>
      <c r="J30" s="3">
        <f>IF(I30&lt;='Batch-Lotes'!$E$29,($E$9-$E$5)*I30,$E$17-$E$5*(I30-'Batch-Lotes'!$E$29))</f>
        <v>29200</v>
      </c>
      <c r="K30" s="3">
        <f>IF($I30&lt;='Batch-Lotes'!$E$29,0,IF(AND($I30&lt;='Batch-Lotes'!$E$30+'Batch-Lotes'!$E$29,$I30&gt;'Batch-Lotes'!$E$29),($E$10-$E$6)*($I30-'Batch-Lotes'!$E$29),($E$18-$E$6*($I30-'Batch-Lotes'!$E$29-'Batch-Lotes'!$E$30))))</f>
        <v>27507.789473684217</v>
      </c>
      <c r="L30" s="3">
        <f>IF($I30&lt;='Batch-Lotes'!$E$30+'Batch-Lotes'!$E$29,0,IF(AND($I30&lt;='Batch-Lotes'!$E$30+'Batch-Lotes'!$E$29+'Batch-Lotes'!$E$31,$I30&gt;'Batch-Lotes'!$E$30+'Batch-Lotes'!$E$29),($E$11-$E$7)*($I30-'Batch-Lotes'!$E$29-'Batch-Lotes'!$E$30),($E$19-$E$7*($I30-'Batch-Lotes'!$E$29-'Batch-Lotes'!$E$30-'Batch-Lotes'!$E$31))))</f>
        <v>0</v>
      </c>
    </row>
    <row r="31" spans="2:12">
      <c r="H31">
        <v>29</v>
      </c>
      <c r="I31" s="3">
        <f t="shared" si="0"/>
        <v>560</v>
      </c>
      <c r="J31" s="3">
        <f>IF(I31&lt;='Batch-Lotes'!$E$29,($E$9-$E$5)*I31,$E$17-$E$5*(I31-'Batch-Lotes'!$E$29))</f>
        <v>28800</v>
      </c>
      <c r="K31" s="3">
        <f>IF($I31&lt;='Batch-Lotes'!$E$29,0,IF(AND($I31&lt;='Batch-Lotes'!$E$30+'Batch-Lotes'!$E$29,$I31&gt;'Batch-Lotes'!$E$29),($E$10-$E$6)*($I31-'Batch-Lotes'!$E$29),($E$18-$E$6*($I31-'Batch-Lotes'!$E$29-'Batch-Lotes'!$E$30))))</f>
        <v>29187.789473684217</v>
      </c>
      <c r="L31" s="3">
        <f>IF($I31&lt;='Batch-Lotes'!$E$30+'Batch-Lotes'!$E$29,0,IF(AND($I31&lt;='Batch-Lotes'!$E$30+'Batch-Lotes'!$E$29+'Batch-Lotes'!$E$31,$I31&gt;'Batch-Lotes'!$E$30+'Batch-Lotes'!$E$29),($E$11-$E$7)*($I31-'Batch-Lotes'!$E$29-'Batch-Lotes'!$E$30),($E$19-$E$7*($I31-'Batch-Lotes'!$E$29-'Batch-Lotes'!$E$30-'Batch-Lotes'!$E$31))))</f>
        <v>0</v>
      </c>
    </row>
    <row r="32" spans="2:12">
      <c r="H32">
        <v>30</v>
      </c>
      <c r="I32" s="3">
        <f t="shared" si="0"/>
        <v>580</v>
      </c>
      <c r="J32" s="3">
        <f>IF(I32&lt;='Batch-Lotes'!$E$29,($E$9-$E$5)*I32,$E$17-$E$5*(I32-'Batch-Lotes'!$E$29))</f>
        <v>28400</v>
      </c>
      <c r="K32" s="3">
        <f>IF($I32&lt;='Batch-Lotes'!$E$29,0,IF(AND($I32&lt;='Batch-Lotes'!$E$30+'Batch-Lotes'!$E$29,$I32&gt;'Batch-Lotes'!$E$29),($E$10-$E$6)*($I32-'Batch-Lotes'!$E$29),($E$18-$E$6*($I32-'Batch-Lotes'!$E$29-'Batch-Lotes'!$E$30))))</f>
        <v>30867.789473684221</v>
      </c>
      <c r="L32" s="3">
        <f>IF($I32&lt;='Batch-Lotes'!$E$30+'Batch-Lotes'!$E$29,0,IF(AND($I32&lt;='Batch-Lotes'!$E$30+'Batch-Lotes'!$E$29+'Batch-Lotes'!$E$31,$I32&gt;'Batch-Lotes'!$E$30+'Batch-Lotes'!$E$29),($E$11-$E$7)*($I32-'Batch-Lotes'!$E$29-'Batch-Lotes'!$E$30),($E$19-$E$7*($I32-'Batch-Lotes'!$E$29-'Batch-Lotes'!$E$30-'Batch-Lotes'!$E$31))))</f>
        <v>0</v>
      </c>
    </row>
    <row r="33" spans="8:12">
      <c r="H33">
        <v>31</v>
      </c>
      <c r="I33" s="3">
        <f t="shared" si="0"/>
        <v>600</v>
      </c>
      <c r="J33" s="3">
        <f>IF(I33&lt;='Batch-Lotes'!$E$29,($E$9-$E$5)*I33,$E$17-$E$5*(I33-'Batch-Lotes'!$E$29))</f>
        <v>28000</v>
      </c>
      <c r="K33" s="3">
        <f>IF($I33&lt;='Batch-Lotes'!$E$29,0,IF(AND($I33&lt;='Batch-Lotes'!$E$30+'Batch-Lotes'!$E$29,$I33&gt;'Batch-Lotes'!$E$29),($E$10-$E$6)*($I33-'Batch-Lotes'!$E$29),($E$18-$E$6*($I33-'Batch-Lotes'!$E$29-'Batch-Lotes'!$E$30))))</f>
        <v>32547.789473684221</v>
      </c>
      <c r="L33" s="3">
        <f>IF($I33&lt;='Batch-Lotes'!$E$30+'Batch-Lotes'!$E$29,0,IF(AND($I33&lt;='Batch-Lotes'!$E$30+'Batch-Lotes'!$E$29+'Batch-Lotes'!$E$31,$I33&gt;'Batch-Lotes'!$E$30+'Batch-Lotes'!$E$29),($E$11-$E$7)*($I33-'Batch-Lotes'!$E$29-'Batch-Lotes'!$E$30),($E$19-$E$7*($I33-'Batch-Lotes'!$E$29-'Batch-Lotes'!$E$30-'Batch-Lotes'!$E$31))))</f>
        <v>0</v>
      </c>
    </row>
    <row r="34" spans="8:12">
      <c r="H34">
        <v>32</v>
      </c>
      <c r="I34" s="3">
        <f t="shared" si="0"/>
        <v>620</v>
      </c>
      <c r="J34" s="3">
        <f>IF(I34&lt;='Batch-Lotes'!$E$29,($E$9-$E$5)*I34,$E$17-$E$5*(I34-'Batch-Lotes'!$E$29))</f>
        <v>27600</v>
      </c>
      <c r="K34" s="3">
        <f>IF($I34&lt;='Batch-Lotes'!$E$29,0,IF(AND($I34&lt;='Batch-Lotes'!$E$30+'Batch-Lotes'!$E$29,$I34&gt;'Batch-Lotes'!$E$29),($E$10-$E$6)*($I34-'Batch-Lotes'!$E$29),($E$18-$E$6*($I34-'Batch-Lotes'!$E$29-'Batch-Lotes'!$E$30))))</f>
        <v>34227.789473684221</v>
      </c>
      <c r="L34" s="3">
        <f>IF($I34&lt;='Batch-Lotes'!$E$30+'Batch-Lotes'!$E$29,0,IF(AND($I34&lt;='Batch-Lotes'!$E$30+'Batch-Lotes'!$E$29+'Batch-Lotes'!$E$31,$I34&gt;'Batch-Lotes'!$E$30+'Batch-Lotes'!$E$29),($E$11-$E$7)*($I34-'Batch-Lotes'!$E$29-'Batch-Lotes'!$E$30),($E$19-$E$7*($I34-'Batch-Lotes'!$E$29-'Batch-Lotes'!$E$30-'Batch-Lotes'!$E$31))))</f>
        <v>0</v>
      </c>
    </row>
    <row r="35" spans="8:12">
      <c r="H35">
        <v>33</v>
      </c>
      <c r="I35" s="3">
        <f t="shared" si="0"/>
        <v>640</v>
      </c>
      <c r="J35" s="3">
        <f>IF(I35&lt;='Batch-Lotes'!$E$29,($E$9-$E$5)*I35,$E$17-$E$5*(I35-'Batch-Lotes'!$E$29))</f>
        <v>27200</v>
      </c>
      <c r="K35" s="3">
        <f>IF($I35&lt;='Batch-Lotes'!$E$29,0,IF(AND($I35&lt;='Batch-Lotes'!$E$30+'Batch-Lotes'!$E$29,$I35&gt;'Batch-Lotes'!$E$29),($E$10-$E$6)*($I35-'Batch-Lotes'!$E$29),($E$18-$E$6*($I35-'Batch-Lotes'!$E$29-'Batch-Lotes'!$E$30))))</f>
        <v>35907.789473684221</v>
      </c>
      <c r="L35" s="3">
        <f>IF($I35&lt;='Batch-Lotes'!$E$30+'Batch-Lotes'!$E$29,0,IF(AND($I35&lt;='Batch-Lotes'!$E$30+'Batch-Lotes'!$E$29+'Batch-Lotes'!$E$31,$I35&gt;'Batch-Lotes'!$E$30+'Batch-Lotes'!$E$29),($E$11-$E$7)*($I35-'Batch-Lotes'!$E$29-'Batch-Lotes'!$E$30),($E$19-$E$7*($I35-'Batch-Lotes'!$E$29-'Batch-Lotes'!$E$30-'Batch-Lotes'!$E$31))))</f>
        <v>0</v>
      </c>
    </row>
    <row r="36" spans="8:12">
      <c r="H36">
        <v>34</v>
      </c>
      <c r="I36" s="3">
        <f t="shared" si="0"/>
        <v>660</v>
      </c>
      <c r="J36" s="3">
        <f>IF(I36&lt;='Batch-Lotes'!$E$29,($E$9-$E$5)*I36,$E$17-$E$5*(I36-'Batch-Lotes'!$E$29))</f>
        <v>26800</v>
      </c>
      <c r="K36" s="3">
        <f>IF($I36&lt;='Batch-Lotes'!$E$29,0,IF(AND($I36&lt;='Batch-Lotes'!$E$30+'Batch-Lotes'!$E$29,$I36&gt;'Batch-Lotes'!$E$29),($E$10-$E$6)*($I36-'Batch-Lotes'!$E$29),($E$18-$E$6*($I36-'Batch-Lotes'!$E$29-'Batch-Lotes'!$E$30))))</f>
        <v>37587.789473684221</v>
      </c>
      <c r="L36" s="3">
        <f>IF($I36&lt;='Batch-Lotes'!$E$30+'Batch-Lotes'!$E$29,0,IF(AND($I36&lt;='Batch-Lotes'!$E$30+'Batch-Lotes'!$E$29+'Batch-Lotes'!$E$31,$I36&gt;'Batch-Lotes'!$E$30+'Batch-Lotes'!$E$29),($E$11-$E$7)*($I36-'Batch-Lotes'!$E$29-'Batch-Lotes'!$E$30),($E$19-$E$7*($I36-'Batch-Lotes'!$E$29-'Batch-Lotes'!$E$30-'Batch-Lotes'!$E$31))))</f>
        <v>0</v>
      </c>
    </row>
    <row r="37" spans="8:12">
      <c r="H37">
        <v>35</v>
      </c>
      <c r="I37" s="3">
        <f t="shared" si="0"/>
        <v>680</v>
      </c>
      <c r="J37" s="3">
        <f>IF(I37&lt;='Batch-Lotes'!$E$29,($E$9-$E$5)*I37,$E$17-$E$5*(I37-'Batch-Lotes'!$E$29))</f>
        <v>26400</v>
      </c>
      <c r="K37" s="3">
        <f>IF($I37&lt;='Batch-Lotes'!$E$29,0,IF(AND($I37&lt;='Batch-Lotes'!$E$30+'Batch-Lotes'!$E$29,$I37&gt;'Batch-Lotes'!$E$29),($E$10-$E$6)*($I37-'Batch-Lotes'!$E$29),($E$18-$E$6*($I37-'Batch-Lotes'!$E$29-'Batch-Lotes'!$E$30))))</f>
        <v>39267.789473684221</v>
      </c>
      <c r="L37" s="3">
        <f>IF($I37&lt;='Batch-Lotes'!$E$30+'Batch-Lotes'!$E$29,0,IF(AND($I37&lt;='Batch-Lotes'!$E$30+'Batch-Lotes'!$E$29+'Batch-Lotes'!$E$31,$I37&gt;'Batch-Lotes'!$E$30+'Batch-Lotes'!$E$29),($E$11-$E$7)*($I37-'Batch-Lotes'!$E$29-'Batch-Lotes'!$E$30),($E$19-$E$7*($I37-'Batch-Lotes'!$E$29-'Batch-Lotes'!$E$30-'Batch-Lotes'!$E$31))))</f>
        <v>0</v>
      </c>
    </row>
    <row r="38" spans="8:12">
      <c r="H38">
        <v>36</v>
      </c>
      <c r="I38" s="3">
        <f t="shared" si="0"/>
        <v>700</v>
      </c>
      <c r="J38" s="3">
        <f>IF(I38&lt;='Batch-Lotes'!$E$29,($E$9-$E$5)*I38,$E$17-$E$5*(I38-'Batch-Lotes'!$E$29))</f>
        <v>26000</v>
      </c>
      <c r="K38" s="3">
        <f>IF($I38&lt;='Batch-Lotes'!$E$29,0,IF(AND($I38&lt;='Batch-Lotes'!$E$30+'Batch-Lotes'!$E$29,$I38&gt;'Batch-Lotes'!$E$29),($E$10-$E$6)*($I38-'Batch-Lotes'!$E$29),($E$18-$E$6*($I38-'Batch-Lotes'!$E$29-'Batch-Lotes'!$E$30))))</f>
        <v>40947.789473684221</v>
      </c>
      <c r="L38" s="3">
        <f>IF($I38&lt;='Batch-Lotes'!$E$30+'Batch-Lotes'!$E$29,0,IF(AND($I38&lt;='Batch-Lotes'!$E$30+'Batch-Lotes'!$E$29+'Batch-Lotes'!$E$31,$I38&gt;'Batch-Lotes'!$E$30+'Batch-Lotes'!$E$29),($E$11-$E$7)*($I38-'Batch-Lotes'!$E$29-'Batch-Lotes'!$E$30),($E$19-$E$7*($I38-'Batch-Lotes'!$E$29-'Batch-Lotes'!$E$30-'Batch-Lotes'!$E$31))))</f>
        <v>0</v>
      </c>
    </row>
    <row r="39" spans="8:12">
      <c r="H39">
        <v>37</v>
      </c>
      <c r="I39" s="3">
        <f t="shared" si="0"/>
        <v>720</v>
      </c>
      <c r="J39" s="3">
        <f>IF(I39&lt;='Batch-Lotes'!$E$29,($E$9-$E$5)*I39,$E$17-$E$5*(I39-'Batch-Lotes'!$E$29))</f>
        <v>25600</v>
      </c>
      <c r="K39" s="3">
        <f>IF($I39&lt;='Batch-Lotes'!$E$29,0,IF(AND($I39&lt;='Batch-Lotes'!$E$30+'Batch-Lotes'!$E$29,$I39&gt;'Batch-Lotes'!$E$29),($E$10-$E$6)*($I39-'Batch-Lotes'!$E$29),($E$18-$E$6*($I39-'Batch-Lotes'!$E$29-'Batch-Lotes'!$E$30))))</f>
        <v>42627.789473684221</v>
      </c>
      <c r="L39" s="3">
        <f>IF($I39&lt;='Batch-Lotes'!$E$30+'Batch-Lotes'!$E$29,0,IF(AND($I39&lt;='Batch-Lotes'!$E$30+'Batch-Lotes'!$E$29+'Batch-Lotes'!$E$31,$I39&gt;'Batch-Lotes'!$E$30+'Batch-Lotes'!$E$29),($E$11-$E$7)*($I39-'Batch-Lotes'!$E$29-'Batch-Lotes'!$E$30),($E$19-$E$7*($I39-'Batch-Lotes'!$E$29-'Batch-Lotes'!$E$30-'Batch-Lotes'!$E$31))))</f>
        <v>0</v>
      </c>
    </row>
    <row r="40" spans="8:12">
      <c r="H40">
        <v>38</v>
      </c>
      <c r="I40" s="3">
        <f t="shared" si="0"/>
        <v>740</v>
      </c>
      <c r="J40" s="3">
        <f>IF(I40&lt;='Batch-Lotes'!$E$29,($E$9-$E$5)*I40,$E$17-$E$5*(I40-'Batch-Lotes'!$E$29))</f>
        <v>25200</v>
      </c>
      <c r="K40" s="3">
        <f>IF($I40&lt;='Batch-Lotes'!$E$29,0,IF(AND($I40&lt;='Batch-Lotes'!$E$30+'Batch-Lotes'!$E$29,$I40&gt;'Batch-Lotes'!$E$29),($E$10-$E$6)*($I40-'Batch-Lotes'!$E$29),($E$18-$E$6*($I40-'Batch-Lotes'!$E$29-'Batch-Lotes'!$E$30))))</f>
        <v>44175.789473684214</v>
      </c>
      <c r="L40" s="3">
        <f>IF($I40&lt;='Batch-Lotes'!$E$30+'Batch-Lotes'!$E$29,0,IF(AND($I40&lt;='Batch-Lotes'!$E$30+'Batch-Lotes'!$E$29+'Batch-Lotes'!$E$31,$I40&gt;'Batch-Lotes'!$E$30+'Batch-Lotes'!$E$29),($E$11-$E$7)*($I40-'Batch-Lotes'!$E$29-'Batch-Lotes'!$E$30),($E$19-$E$7*($I40-'Batch-Lotes'!$E$29-'Batch-Lotes'!$E$30-'Batch-Lotes'!$E$31))))</f>
        <v>40.700758657350974</v>
      </c>
    </row>
    <row r="41" spans="8:12">
      <c r="H41">
        <v>39</v>
      </c>
      <c r="I41" s="3">
        <f t="shared" si="0"/>
        <v>760</v>
      </c>
      <c r="J41" s="3">
        <f>IF(I41&lt;='Batch-Lotes'!$E$29,($E$9-$E$5)*I41,$E$17-$E$5*(I41-'Batch-Lotes'!$E$29))</f>
        <v>24800</v>
      </c>
      <c r="K41" s="3">
        <f>IF($I41&lt;='Batch-Lotes'!$E$29,0,IF(AND($I41&lt;='Batch-Lotes'!$E$30+'Batch-Lotes'!$E$29,$I41&gt;'Batch-Lotes'!$E$29),($E$10-$E$6)*($I41-'Batch-Lotes'!$E$29),($E$18-$E$6*($I41-'Batch-Lotes'!$E$29-'Batch-Lotes'!$E$30))))</f>
        <v>43575.789473684214</v>
      </c>
      <c r="L41" s="3">
        <f>IF($I41&lt;='Batch-Lotes'!$E$30+'Batch-Lotes'!$E$29,0,IF(AND($I41&lt;='Batch-Lotes'!$E$30+'Batch-Lotes'!$E$29+'Batch-Lotes'!$E$31,$I41&gt;'Batch-Lotes'!$E$30+'Batch-Lotes'!$E$29),($E$11-$E$7)*($I41-'Batch-Lotes'!$E$29-'Batch-Lotes'!$E$30),($E$19-$E$7*($I41-'Batch-Lotes'!$E$29-'Batch-Lotes'!$E$30-'Batch-Lotes'!$E$31))))</f>
        <v>743.7138627388133</v>
      </c>
    </row>
    <row r="42" spans="8:12">
      <c r="H42">
        <v>40</v>
      </c>
      <c r="I42" s="3">
        <f t="shared" si="0"/>
        <v>780</v>
      </c>
      <c r="J42" s="3">
        <f>IF(I42&lt;='Batch-Lotes'!$E$29,($E$9-$E$5)*I42,$E$17-$E$5*(I42-'Batch-Lotes'!$E$29))</f>
        <v>24400</v>
      </c>
      <c r="K42" s="3">
        <f>IF($I42&lt;='Batch-Lotes'!$E$29,0,IF(AND($I42&lt;='Batch-Lotes'!$E$30+'Batch-Lotes'!$E$29,$I42&gt;'Batch-Lotes'!$E$29),($E$10-$E$6)*($I42-'Batch-Lotes'!$E$29),($E$18-$E$6*($I42-'Batch-Lotes'!$E$29-'Batch-Lotes'!$E$30))))</f>
        <v>42975.789473684214</v>
      </c>
      <c r="L42" s="3">
        <f>IF($I42&lt;='Batch-Lotes'!$E$30+'Batch-Lotes'!$E$29,0,IF(AND($I42&lt;='Batch-Lotes'!$E$30+'Batch-Lotes'!$E$29+'Batch-Lotes'!$E$31,$I42&gt;'Batch-Lotes'!$E$30+'Batch-Lotes'!$E$29),($E$11-$E$7)*($I42-'Batch-Lotes'!$E$29-'Batch-Lotes'!$E$30),($E$19-$E$7*($I42-'Batch-Lotes'!$E$29-'Batch-Lotes'!$E$30-'Batch-Lotes'!$E$31))))</f>
        <v>1446.7269668202757</v>
      </c>
    </row>
    <row r="43" spans="8:12">
      <c r="H43">
        <v>41</v>
      </c>
      <c r="I43" s="3">
        <f t="shared" si="0"/>
        <v>800</v>
      </c>
      <c r="J43" s="3">
        <f>IF(I43&lt;='Batch-Lotes'!$E$29,($E$9-$E$5)*I43,$E$17-$E$5*(I43-'Batch-Lotes'!$E$29))</f>
        <v>24000</v>
      </c>
      <c r="K43" s="3">
        <f>IF($I43&lt;='Batch-Lotes'!$E$29,0,IF(AND($I43&lt;='Batch-Lotes'!$E$30+'Batch-Lotes'!$E$29,$I43&gt;'Batch-Lotes'!$E$29),($E$10-$E$6)*($I43-'Batch-Lotes'!$E$29),($E$18-$E$6*($I43-'Batch-Lotes'!$E$29-'Batch-Lotes'!$E$30))))</f>
        <v>42375.789473684214</v>
      </c>
      <c r="L43" s="3">
        <f>IF($I43&lt;='Batch-Lotes'!$E$30+'Batch-Lotes'!$E$29,0,IF(AND($I43&lt;='Batch-Lotes'!$E$30+'Batch-Lotes'!$E$29+'Batch-Lotes'!$E$31,$I43&gt;'Batch-Lotes'!$E$30+'Batch-Lotes'!$E$29),($E$11-$E$7)*($I43-'Batch-Lotes'!$E$29-'Batch-Lotes'!$E$30),($E$19-$E$7*($I43-'Batch-Lotes'!$E$29-'Batch-Lotes'!$E$30-'Batch-Lotes'!$E$31))))</f>
        <v>2149.7400709017379</v>
      </c>
    </row>
    <row r="44" spans="8:12">
      <c r="H44">
        <v>42</v>
      </c>
      <c r="I44" s="3">
        <f t="shared" si="0"/>
        <v>820</v>
      </c>
      <c r="J44" s="3">
        <f>IF(I44&lt;='Batch-Lotes'!$E$29,($E$9-$E$5)*I44,$E$17-$E$5*(I44-'Batch-Lotes'!$E$29))</f>
        <v>23600</v>
      </c>
      <c r="K44" s="3">
        <f>IF($I44&lt;='Batch-Lotes'!$E$29,0,IF(AND($I44&lt;='Batch-Lotes'!$E$30+'Batch-Lotes'!$E$29,$I44&gt;'Batch-Lotes'!$E$29),($E$10-$E$6)*($I44-'Batch-Lotes'!$E$29),($E$18-$E$6*($I44-'Batch-Lotes'!$E$29-'Batch-Lotes'!$E$30))))</f>
        <v>41775.789473684214</v>
      </c>
      <c r="L44" s="3">
        <f>IF($I44&lt;='Batch-Lotes'!$E$30+'Batch-Lotes'!$E$29,0,IF(AND($I44&lt;='Batch-Lotes'!$E$30+'Batch-Lotes'!$E$29+'Batch-Lotes'!$E$31,$I44&gt;'Batch-Lotes'!$E$30+'Batch-Lotes'!$E$29),($E$11-$E$7)*($I44-'Batch-Lotes'!$E$29-'Batch-Lotes'!$E$30),($E$19-$E$7*($I44-'Batch-Lotes'!$E$29-'Batch-Lotes'!$E$30-'Batch-Lotes'!$E$31))))</f>
        <v>2852.7531749832006</v>
      </c>
    </row>
    <row r="45" spans="8:12">
      <c r="H45">
        <v>43</v>
      </c>
      <c r="I45" s="3">
        <f t="shared" si="0"/>
        <v>840</v>
      </c>
      <c r="J45" s="3">
        <f>IF(I45&lt;='Batch-Lotes'!$E$29,($E$9-$E$5)*I45,$E$17-$E$5*(I45-'Batch-Lotes'!$E$29))</f>
        <v>23200</v>
      </c>
      <c r="K45" s="3">
        <f>IF($I45&lt;='Batch-Lotes'!$E$29,0,IF(AND($I45&lt;='Batch-Lotes'!$E$30+'Batch-Lotes'!$E$29,$I45&gt;'Batch-Lotes'!$E$29),($E$10-$E$6)*($I45-'Batch-Lotes'!$E$29),($E$18-$E$6*($I45-'Batch-Lotes'!$E$29-'Batch-Lotes'!$E$30))))</f>
        <v>41175.789473684214</v>
      </c>
      <c r="L45" s="3">
        <f>IF($I45&lt;='Batch-Lotes'!$E$30+'Batch-Lotes'!$E$29,0,IF(AND($I45&lt;='Batch-Lotes'!$E$30+'Batch-Lotes'!$E$29+'Batch-Lotes'!$E$31,$I45&gt;'Batch-Lotes'!$E$30+'Batch-Lotes'!$E$29),($E$11-$E$7)*($I45-'Batch-Lotes'!$E$29-'Batch-Lotes'!$E$30),($E$19-$E$7*($I45-'Batch-Lotes'!$E$29-'Batch-Lotes'!$E$30-'Batch-Lotes'!$E$31))))</f>
        <v>3555.7662790646627</v>
      </c>
    </row>
    <row r="46" spans="8:12">
      <c r="H46">
        <v>44</v>
      </c>
      <c r="I46" s="3">
        <f t="shared" si="0"/>
        <v>860</v>
      </c>
      <c r="J46" s="3">
        <f>IF(I46&lt;='Batch-Lotes'!$E$29,($E$9-$E$5)*I46,$E$17-$E$5*(I46-'Batch-Lotes'!$E$29))</f>
        <v>22800</v>
      </c>
      <c r="K46" s="3">
        <f>IF($I46&lt;='Batch-Lotes'!$E$29,0,IF(AND($I46&lt;='Batch-Lotes'!$E$30+'Batch-Lotes'!$E$29,$I46&gt;'Batch-Lotes'!$E$29),($E$10-$E$6)*($I46-'Batch-Lotes'!$E$29),($E$18-$E$6*($I46-'Batch-Lotes'!$E$29-'Batch-Lotes'!$E$30))))</f>
        <v>40575.789473684214</v>
      </c>
      <c r="L46" s="3">
        <f>IF($I46&lt;='Batch-Lotes'!$E$30+'Batch-Lotes'!$E$29,0,IF(AND($I46&lt;='Batch-Lotes'!$E$30+'Batch-Lotes'!$E$29+'Batch-Lotes'!$E$31,$I46&gt;'Batch-Lotes'!$E$30+'Batch-Lotes'!$E$29),($E$11-$E$7)*($I46-'Batch-Lotes'!$E$29-'Batch-Lotes'!$E$30),($E$19-$E$7*($I46-'Batch-Lotes'!$E$29-'Batch-Lotes'!$E$30-'Batch-Lotes'!$E$31))))</f>
        <v>4258.7793831461249</v>
      </c>
    </row>
    <row r="47" spans="8:12">
      <c r="H47">
        <v>45</v>
      </c>
      <c r="I47" s="3">
        <f t="shared" si="0"/>
        <v>880</v>
      </c>
      <c r="J47" s="3">
        <f>IF(I47&lt;='Batch-Lotes'!$E$29,($E$9-$E$5)*I47,$E$17-$E$5*(I47-'Batch-Lotes'!$E$29))</f>
        <v>22400</v>
      </c>
      <c r="K47" s="3">
        <f>IF($I47&lt;='Batch-Lotes'!$E$29,0,IF(AND($I47&lt;='Batch-Lotes'!$E$30+'Batch-Lotes'!$E$29,$I47&gt;'Batch-Lotes'!$E$29),($E$10-$E$6)*($I47-'Batch-Lotes'!$E$29),($E$18-$E$6*($I47-'Batch-Lotes'!$E$29-'Batch-Lotes'!$E$30))))</f>
        <v>39975.789473684214</v>
      </c>
      <c r="L47" s="3">
        <f>IF($I47&lt;='Batch-Lotes'!$E$30+'Batch-Lotes'!$E$29,0,IF(AND($I47&lt;='Batch-Lotes'!$E$30+'Batch-Lotes'!$E$29+'Batch-Lotes'!$E$31,$I47&gt;'Batch-Lotes'!$E$30+'Batch-Lotes'!$E$29),($E$11-$E$7)*($I47-'Batch-Lotes'!$E$29-'Batch-Lotes'!$E$30),($E$19-$E$7*($I47-'Batch-Lotes'!$E$29-'Batch-Lotes'!$E$30-'Batch-Lotes'!$E$31))))</f>
        <v>4961.7924872275871</v>
      </c>
    </row>
    <row r="48" spans="8:12">
      <c r="H48">
        <v>46</v>
      </c>
      <c r="I48" s="3">
        <f t="shared" si="0"/>
        <v>900</v>
      </c>
      <c r="J48" s="3">
        <f>IF(I48&lt;='Batch-Lotes'!$E$29,($E$9-$E$5)*I48,$E$17-$E$5*(I48-'Batch-Lotes'!$E$29))</f>
        <v>22000</v>
      </c>
      <c r="K48" s="3">
        <f>IF($I48&lt;='Batch-Lotes'!$E$29,0,IF(AND($I48&lt;='Batch-Lotes'!$E$30+'Batch-Lotes'!$E$29,$I48&gt;'Batch-Lotes'!$E$29),($E$10-$E$6)*($I48-'Batch-Lotes'!$E$29),($E$18-$E$6*($I48-'Batch-Lotes'!$E$29-'Batch-Lotes'!$E$30))))</f>
        <v>39375.789473684214</v>
      </c>
      <c r="L48" s="3">
        <f>IF($I48&lt;='Batch-Lotes'!$E$30+'Batch-Lotes'!$E$29,0,IF(AND($I48&lt;='Batch-Lotes'!$E$30+'Batch-Lotes'!$E$29+'Batch-Lotes'!$E$31,$I48&gt;'Batch-Lotes'!$E$30+'Batch-Lotes'!$E$29),($E$11-$E$7)*($I48-'Batch-Lotes'!$E$29-'Batch-Lotes'!$E$30),($E$19-$E$7*($I48-'Batch-Lotes'!$E$29-'Batch-Lotes'!$E$30-'Batch-Lotes'!$E$31))))</f>
        <v>5664.8055913090502</v>
      </c>
    </row>
    <row r="49" spans="8:12">
      <c r="H49">
        <v>47</v>
      </c>
      <c r="I49" s="3">
        <f t="shared" si="0"/>
        <v>920</v>
      </c>
      <c r="J49" s="3">
        <f>IF(I49&lt;='Batch-Lotes'!$E$29,($E$9-$E$5)*I49,$E$17-$E$5*(I49-'Batch-Lotes'!$E$29))</f>
        <v>21600</v>
      </c>
      <c r="K49" s="3">
        <f>IF($I49&lt;='Batch-Lotes'!$E$29,0,IF(AND($I49&lt;='Batch-Lotes'!$E$30+'Batch-Lotes'!$E$29,$I49&gt;'Batch-Lotes'!$E$29),($E$10-$E$6)*($I49-'Batch-Lotes'!$E$29),($E$18-$E$6*($I49-'Batch-Lotes'!$E$29-'Batch-Lotes'!$E$30))))</f>
        <v>38775.789473684214</v>
      </c>
      <c r="L49" s="3">
        <f>IF($I49&lt;='Batch-Lotes'!$E$30+'Batch-Lotes'!$E$29,0,IF(AND($I49&lt;='Batch-Lotes'!$E$30+'Batch-Lotes'!$E$29+'Batch-Lotes'!$E$31,$I49&gt;'Batch-Lotes'!$E$30+'Batch-Lotes'!$E$29),($E$11-$E$7)*($I49-'Batch-Lotes'!$E$29-'Batch-Lotes'!$E$30),($E$19-$E$7*($I49-'Batch-Lotes'!$E$29-'Batch-Lotes'!$E$30-'Batch-Lotes'!$E$31))))</f>
        <v>6367.8186953905124</v>
      </c>
    </row>
    <row r="50" spans="8:12">
      <c r="H50">
        <v>48</v>
      </c>
      <c r="I50" s="3">
        <f t="shared" si="0"/>
        <v>940</v>
      </c>
      <c r="J50" s="3">
        <f>IF(I50&lt;='Batch-Lotes'!$E$29,($E$9-$E$5)*I50,$E$17-$E$5*(I50-'Batch-Lotes'!$E$29))</f>
        <v>21200</v>
      </c>
      <c r="K50" s="3">
        <f>IF($I50&lt;='Batch-Lotes'!$E$29,0,IF(AND($I50&lt;='Batch-Lotes'!$E$30+'Batch-Lotes'!$E$29,$I50&gt;'Batch-Lotes'!$E$29),($E$10-$E$6)*($I50-'Batch-Lotes'!$E$29),($E$18-$E$6*($I50-'Batch-Lotes'!$E$29-'Batch-Lotes'!$E$30))))</f>
        <v>38175.789473684214</v>
      </c>
      <c r="L50" s="3">
        <f>IF($I50&lt;='Batch-Lotes'!$E$30+'Batch-Lotes'!$E$29,0,IF(AND($I50&lt;='Batch-Lotes'!$E$30+'Batch-Lotes'!$E$29+'Batch-Lotes'!$E$31,$I50&gt;'Batch-Lotes'!$E$30+'Batch-Lotes'!$E$29),($E$11-$E$7)*($I50-'Batch-Lotes'!$E$29-'Batch-Lotes'!$E$30),($E$19-$E$7*($I50-'Batch-Lotes'!$E$29-'Batch-Lotes'!$E$30-'Batch-Lotes'!$E$31))))</f>
        <v>7070.8317994719746</v>
      </c>
    </row>
    <row r="51" spans="8:12">
      <c r="H51">
        <v>49</v>
      </c>
      <c r="I51" s="3">
        <f t="shared" si="0"/>
        <v>960</v>
      </c>
      <c r="J51" s="3">
        <f>IF(I51&lt;='Batch-Lotes'!$E$29,($E$9-$E$5)*I51,$E$17-$E$5*(I51-'Batch-Lotes'!$E$29))</f>
        <v>20800</v>
      </c>
      <c r="K51" s="3">
        <f>IF($I51&lt;='Batch-Lotes'!$E$29,0,IF(AND($I51&lt;='Batch-Lotes'!$E$30+'Batch-Lotes'!$E$29,$I51&gt;'Batch-Lotes'!$E$29),($E$10-$E$6)*($I51-'Batch-Lotes'!$E$29),($E$18-$E$6*($I51-'Batch-Lotes'!$E$29-'Batch-Lotes'!$E$30))))</f>
        <v>37575.789473684214</v>
      </c>
      <c r="L51" s="3">
        <f>IF($I51&lt;='Batch-Lotes'!$E$30+'Batch-Lotes'!$E$29,0,IF(AND($I51&lt;='Batch-Lotes'!$E$30+'Batch-Lotes'!$E$29+'Batch-Lotes'!$E$31,$I51&gt;'Batch-Lotes'!$E$30+'Batch-Lotes'!$E$29),($E$11-$E$7)*($I51-'Batch-Lotes'!$E$29-'Batch-Lotes'!$E$30),($E$19-$E$7*($I51-'Batch-Lotes'!$E$29-'Batch-Lotes'!$E$30-'Batch-Lotes'!$E$31))))</f>
        <v>7773.8449035534368</v>
      </c>
    </row>
    <row r="52" spans="8:12">
      <c r="H52">
        <v>50</v>
      </c>
      <c r="I52" s="3">
        <f t="shared" si="0"/>
        <v>980</v>
      </c>
      <c r="J52" s="3">
        <f>IF(I52&lt;='Batch-Lotes'!$E$29,($E$9-$E$5)*I52,$E$17-$E$5*(I52-'Batch-Lotes'!$E$29))</f>
        <v>20400</v>
      </c>
      <c r="K52" s="3">
        <f>IF($I52&lt;='Batch-Lotes'!$E$29,0,IF(AND($I52&lt;='Batch-Lotes'!$E$30+'Batch-Lotes'!$E$29,$I52&gt;'Batch-Lotes'!$E$29),($E$10-$E$6)*($I52-'Batch-Lotes'!$E$29),($E$18-$E$6*($I52-'Batch-Lotes'!$E$29-'Batch-Lotes'!$E$30))))</f>
        <v>36975.789473684214</v>
      </c>
      <c r="L52" s="3">
        <f>IF($I52&lt;='Batch-Lotes'!$E$30+'Batch-Lotes'!$E$29,0,IF(AND($I52&lt;='Batch-Lotes'!$E$30+'Batch-Lotes'!$E$29+'Batch-Lotes'!$E$31,$I52&gt;'Batch-Lotes'!$E$30+'Batch-Lotes'!$E$29),($E$11-$E$7)*($I52-'Batch-Lotes'!$E$29-'Batch-Lotes'!$E$30),($E$19-$E$7*($I52-'Batch-Lotes'!$E$29-'Batch-Lotes'!$E$30-'Batch-Lotes'!$E$31))))</f>
        <v>8476.858007634899</v>
      </c>
    </row>
    <row r="53" spans="8:12">
      <c r="H53">
        <v>51</v>
      </c>
      <c r="I53" s="3">
        <f t="shared" si="0"/>
        <v>1000</v>
      </c>
      <c r="J53" s="3">
        <f>IF(I53&lt;='Batch-Lotes'!$E$29,($E$9-$E$5)*I53,$E$17-$E$5*(I53-'Batch-Lotes'!$E$29))</f>
        <v>20000</v>
      </c>
      <c r="K53" s="3">
        <f>IF($I53&lt;='Batch-Lotes'!$E$29,0,IF(AND($I53&lt;='Batch-Lotes'!$E$30+'Batch-Lotes'!$E$29,$I53&gt;'Batch-Lotes'!$E$29),($E$10-$E$6)*($I53-'Batch-Lotes'!$E$29),($E$18-$E$6*($I53-'Batch-Lotes'!$E$29-'Batch-Lotes'!$E$30))))</f>
        <v>36375.789473684214</v>
      </c>
      <c r="L53" s="3">
        <f>IF($I53&lt;='Batch-Lotes'!$E$30+'Batch-Lotes'!$E$29,0,IF(AND($I53&lt;='Batch-Lotes'!$E$30+'Batch-Lotes'!$E$29+'Batch-Lotes'!$E$31,$I53&gt;'Batch-Lotes'!$E$30+'Batch-Lotes'!$E$29),($E$11-$E$7)*($I53-'Batch-Lotes'!$E$29-'Batch-Lotes'!$E$30),($E$19-$E$7*($I53-'Batch-Lotes'!$E$29-'Batch-Lotes'!$E$30-'Batch-Lotes'!$E$31))))</f>
        <v>9179.8711117163621</v>
      </c>
    </row>
    <row r="54" spans="8:12">
      <c r="H54">
        <v>52</v>
      </c>
      <c r="I54" s="3">
        <f t="shared" si="0"/>
        <v>1020</v>
      </c>
      <c r="J54" s="3">
        <f>IF(I54&lt;='Batch-Lotes'!$E$29,($E$9-$E$5)*I54,$E$17-$E$5*(I54-'Batch-Lotes'!$E$29))</f>
        <v>19600</v>
      </c>
      <c r="K54" s="3">
        <f>IF($I54&lt;='Batch-Lotes'!$E$29,0,IF(AND($I54&lt;='Batch-Lotes'!$E$30+'Batch-Lotes'!$E$29,$I54&gt;'Batch-Lotes'!$E$29),($E$10-$E$6)*($I54-'Batch-Lotes'!$E$29),($E$18-$E$6*($I54-'Batch-Lotes'!$E$29-'Batch-Lotes'!$E$30))))</f>
        <v>35775.789473684214</v>
      </c>
      <c r="L54" s="3">
        <f>IF($I54&lt;='Batch-Lotes'!$E$30+'Batch-Lotes'!$E$29,0,IF(AND($I54&lt;='Batch-Lotes'!$E$30+'Batch-Lotes'!$E$29+'Batch-Lotes'!$E$31,$I54&gt;'Batch-Lotes'!$E$30+'Batch-Lotes'!$E$29),($E$11-$E$7)*($I54-'Batch-Lotes'!$E$29-'Batch-Lotes'!$E$30),($E$19-$E$7*($I54-'Batch-Lotes'!$E$29-'Batch-Lotes'!$E$30-'Batch-Lotes'!$E$31))))</f>
        <v>9882.8842157978233</v>
      </c>
    </row>
    <row r="55" spans="8:12">
      <c r="H55">
        <v>53</v>
      </c>
      <c r="I55" s="3">
        <f t="shared" si="0"/>
        <v>1040</v>
      </c>
      <c r="J55" s="3">
        <f>IF(I55&lt;='Batch-Lotes'!$E$29,($E$9-$E$5)*I55,$E$17-$E$5*(I55-'Batch-Lotes'!$E$29))</f>
        <v>19200</v>
      </c>
      <c r="K55" s="3">
        <f>IF($I55&lt;='Batch-Lotes'!$E$29,0,IF(AND($I55&lt;='Batch-Lotes'!$E$30+'Batch-Lotes'!$E$29,$I55&gt;'Batch-Lotes'!$E$29),($E$10-$E$6)*($I55-'Batch-Lotes'!$E$29),($E$18-$E$6*($I55-'Batch-Lotes'!$E$29-'Batch-Lotes'!$E$30))))</f>
        <v>35175.789473684214</v>
      </c>
      <c r="L55" s="3">
        <f>IF($I55&lt;='Batch-Lotes'!$E$30+'Batch-Lotes'!$E$29,0,IF(AND($I55&lt;='Batch-Lotes'!$E$30+'Batch-Lotes'!$E$29+'Batch-Lotes'!$E$31,$I55&gt;'Batch-Lotes'!$E$30+'Batch-Lotes'!$E$29),($E$11-$E$7)*($I55-'Batch-Lotes'!$E$29-'Batch-Lotes'!$E$30),($E$19-$E$7*($I55-'Batch-Lotes'!$E$29-'Batch-Lotes'!$E$30-'Batch-Lotes'!$E$31))))</f>
        <v>10585.897319879286</v>
      </c>
    </row>
    <row r="56" spans="8:12">
      <c r="H56">
        <v>54</v>
      </c>
      <c r="I56" s="3">
        <f t="shared" si="0"/>
        <v>1060</v>
      </c>
      <c r="J56" s="3">
        <f>IF(I56&lt;='Batch-Lotes'!$E$29,($E$9-$E$5)*I56,$E$17-$E$5*(I56-'Batch-Lotes'!$E$29))</f>
        <v>18800</v>
      </c>
      <c r="K56" s="3">
        <f>IF($I56&lt;='Batch-Lotes'!$E$29,0,IF(AND($I56&lt;='Batch-Lotes'!$E$30+'Batch-Lotes'!$E$29,$I56&gt;'Batch-Lotes'!$E$29),($E$10-$E$6)*($I56-'Batch-Lotes'!$E$29),($E$18-$E$6*($I56-'Batch-Lotes'!$E$29-'Batch-Lotes'!$E$30))))</f>
        <v>34575.789473684214</v>
      </c>
      <c r="L56" s="3">
        <f>IF($I56&lt;='Batch-Lotes'!$E$30+'Batch-Lotes'!$E$29,0,IF(AND($I56&lt;='Batch-Lotes'!$E$30+'Batch-Lotes'!$E$29+'Batch-Lotes'!$E$31,$I56&gt;'Batch-Lotes'!$E$30+'Batch-Lotes'!$E$29),($E$11-$E$7)*($I56-'Batch-Lotes'!$E$29-'Batch-Lotes'!$E$30),($E$19-$E$7*($I56-'Batch-Lotes'!$E$29-'Batch-Lotes'!$E$30-'Batch-Lotes'!$E$31))))</f>
        <v>11288.91042396075</v>
      </c>
    </row>
    <row r="57" spans="8:12">
      <c r="H57">
        <v>55</v>
      </c>
      <c r="I57" s="3">
        <f t="shared" si="0"/>
        <v>1080</v>
      </c>
      <c r="J57" s="3">
        <f>IF(I57&lt;='Batch-Lotes'!$E$29,($E$9-$E$5)*I57,$E$17-$E$5*(I57-'Batch-Lotes'!$E$29))</f>
        <v>18400</v>
      </c>
      <c r="K57" s="3">
        <f>IF($I57&lt;='Batch-Lotes'!$E$29,0,IF(AND($I57&lt;='Batch-Lotes'!$E$30+'Batch-Lotes'!$E$29,$I57&gt;'Batch-Lotes'!$E$29),($E$10-$E$6)*($I57-'Batch-Lotes'!$E$29),($E$18-$E$6*($I57-'Batch-Lotes'!$E$29-'Batch-Lotes'!$E$30))))</f>
        <v>33975.789473684214</v>
      </c>
      <c r="L57" s="3">
        <f>IF($I57&lt;='Batch-Lotes'!$E$30+'Batch-Lotes'!$E$29,0,IF(AND($I57&lt;='Batch-Lotes'!$E$30+'Batch-Lotes'!$E$29+'Batch-Lotes'!$E$31,$I57&gt;'Batch-Lotes'!$E$30+'Batch-Lotes'!$E$29),($E$11-$E$7)*($I57-'Batch-Lotes'!$E$29-'Batch-Lotes'!$E$30),($E$19-$E$7*($I57-'Batch-Lotes'!$E$29-'Batch-Lotes'!$E$30-'Batch-Lotes'!$E$31))))</f>
        <v>11991.923528042211</v>
      </c>
    </row>
    <row r="58" spans="8:12">
      <c r="H58">
        <v>56</v>
      </c>
      <c r="I58" s="3">
        <f t="shared" si="0"/>
        <v>1100</v>
      </c>
      <c r="J58" s="3">
        <f>IF(I58&lt;='Batch-Lotes'!$E$29,($E$9-$E$5)*I58,$E$17-$E$5*(I58-'Batch-Lotes'!$E$29))</f>
        <v>18000</v>
      </c>
      <c r="K58" s="3">
        <f>IF($I58&lt;='Batch-Lotes'!$E$29,0,IF(AND($I58&lt;='Batch-Lotes'!$E$30+'Batch-Lotes'!$E$29,$I58&gt;'Batch-Lotes'!$E$29),($E$10-$E$6)*($I58-'Batch-Lotes'!$E$29),($E$18-$E$6*($I58-'Batch-Lotes'!$E$29-'Batch-Lotes'!$E$30))))</f>
        <v>33375.789473684214</v>
      </c>
      <c r="L58" s="3">
        <f>IF($I58&lt;='Batch-Lotes'!$E$30+'Batch-Lotes'!$E$29,0,IF(AND($I58&lt;='Batch-Lotes'!$E$30+'Batch-Lotes'!$E$29+'Batch-Lotes'!$E$31,$I58&gt;'Batch-Lotes'!$E$30+'Batch-Lotes'!$E$29),($E$11-$E$7)*($I58-'Batch-Lotes'!$E$29-'Batch-Lotes'!$E$30),($E$19-$E$7*($I58-'Batch-Lotes'!$E$29-'Batch-Lotes'!$E$30-'Batch-Lotes'!$E$31))))</f>
        <v>12694.936632123674</v>
      </c>
    </row>
    <row r="59" spans="8:12">
      <c r="H59">
        <v>57</v>
      </c>
      <c r="I59" s="3">
        <f t="shared" si="0"/>
        <v>1120</v>
      </c>
      <c r="J59" s="3">
        <f>IF(I59&lt;='Batch-Lotes'!$E$29,($E$9-$E$5)*I59,$E$17-$E$5*(I59-'Batch-Lotes'!$E$29))</f>
        <v>17600</v>
      </c>
      <c r="K59" s="3">
        <f>IF($I59&lt;='Batch-Lotes'!$E$29,0,IF(AND($I59&lt;='Batch-Lotes'!$E$30+'Batch-Lotes'!$E$29,$I59&gt;'Batch-Lotes'!$E$29),($E$10-$E$6)*($I59-'Batch-Lotes'!$E$29),($E$18-$E$6*($I59-'Batch-Lotes'!$E$29-'Batch-Lotes'!$E$30))))</f>
        <v>32775.789473684214</v>
      </c>
      <c r="L59" s="3">
        <f>IF($I59&lt;='Batch-Lotes'!$E$30+'Batch-Lotes'!$E$29,0,IF(AND($I59&lt;='Batch-Lotes'!$E$30+'Batch-Lotes'!$E$29+'Batch-Lotes'!$E$31,$I59&gt;'Batch-Lotes'!$E$30+'Batch-Lotes'!$E$29),($E$11-$E$7)*($I59-'Batch-Lotes'!$E$29-'Batch-Lotes'!$E$30),($E$19-$E$7*($I59-'Batch-Lotes'!$E$29-'Batch-Lotes'!$E$30-'Batch-Lotes'!$E$31))))</f>
        <v>13397.949736205135</v>
      </c>
    </row>
    <row r="60" spans="8:12">
      <c r="H60">
        <v>58</v>
      </c>
      <c r="I60" s="3">
        <f t="shared" si="0"/>
        <v>1140</v>
      </c>
      <c r="J60" s="3">
        <f>IF(I60&lt;='Batch-Lotes'!$E$29,($E$9-$E$5)*I60,$E$17-$E$5*(I60-'Batch-Lotes'!$E$29))</f>
        <v>17200</v>
      </c>
      <c r="K60" s="3">
        <f>IF($I60&lt;='Batch-Lotes'!$E$29,0,IF(AND($I60&lt;='Batch-Lotes'!$E$30+'Batch-Lotes'!$E$29,$I60&gt;'Batch-Lotes'!$E$29),($E$10-$E$6)*($I60-'Batch-Lotes'!$E$29),($E$18-$E$6*($I60-'Batch-Lotes'!$E$29-'Batch-Lotes'!$E$30))))</f>
        <v>32175.789473684214</v>
      </c>
      <c r="L60" s="3">
        <f>IF($I60&lt;='Batch-Lotes'!$E$30+'Batch-Lotes'!$E$29,0,IF(AND($I60&lt;='Batch-Lotes'!$E$30+'Batch-Lotes'!$E$29+'Batch-Lotes'!$E$31,$I60&gt;'Batch-Lotes'!$E$30+'Batch-Lotes'!$E$29),($E$11-$E$7)*($I60-'Batch-Lotes'!$E$29-'Batch-Lotes'!$E$30),($E$19-$E$7*($I60-'Batch-Lotes'!$E$29-'Batch-Lotes'!$E$30-'Batch-Lotes'!$E$31))))</f>
        <v>14100.962840286598</v>
      </c>
    </row>
    <row r="61" spans="8:12">
      <c r="H61">
        <v>59</v>
      </c>
      <c r="I61" s="3">
        <f t="shared" si="0"/>
        <v>1160</v>
      </c>
      <c r="J61" s="3">
        <f>IF(I61&lt;='Batch-Lotes'!$E$29,($E$9-$E$5)*I61,$E$17-$E$5*(I61-'Batch-Lotes'!$E$29))</f>
        <v>16800</v>
      </c>
      <c r="K61" s="3">
        <f>IF($I61&lt;='Batch-Lotes'!$E$29,0,IF(AND($I61&lt;='Batch-Lotes'!$E$30+'Batch-Lotes'!$E$29,$I61&gt;'Batch-Lotes'!$E$29),($E$10-$E$6)*($I61-'Batch-Lotes'!$E$29),($E$18-$E$6*($I61-'Batch-Lotes'!$E$29-'Batch-Lotes'!$E$30))))</f>
        <v>31575.789473684214</v>
      </c>
      <c r="L61" s="3">
        <f>IF($I61&lt;='Batch-Lotes'!$E$30+'Batch-Lotes'!$E$29,0,IF(AND($I61&lt;='Batch-Lotes'!$E$30+'Batch-Lotes'!$E$29+'Batch-Lotes'!$E$31,$I61&gt;'Batch-Lotes'!$E$30+'Batch-Lotes'!$E$29),($E$11-$E$7)*($I61-'Batch-Lotes'!$E$29-'Batch-Lotes'!$E$30),($E$19-$E$7*($I61-'Batch-Lotes'!$E$29-'Batch-Lotes'!$E$30-'Batch-Lotes'!$E$31))))</f>
        <v>14803.975944368061</v>
      </c>
    </row>
    <row r="62" spans="8:12">
      <c r="H62">
        <v>60</v>
      </c>
      <c r="I62" s="3">
        <f t="shared" si="0"/>
        <v>1180</v>
      </c>
      <c r="J62" s="3">
        <f>IF(I62&lt;='Batch-Lotes'!$E$29,($E$9-$E$5)*I62,$E$17-$E$5*(I62-'Batch-Lotes'!$E$29))</f>
        <v>16400</v>
      </c>
      <c r="K62" s="3">
        <f>IF($I62&lt;='Batch-Lotes'!$E$29,0,IF(AND($I62&lt;='Batch-Lotes'!$E$30+'Batch-Lotes'!$E$29,$I62&gt;'Batch-Lotes'!$E$29),($E$10-$E$6)*($I62-'Batch-Lotes'!$E$29),($E$18-$E$6*($I62-'Batch-Lotes'!$E$29-'Batch-Lotes'!$E$30))))</f>
        <v>30975.789473684214</v>
      </c>
      <c r="L62" s="3">
        <f>IF($I62&lt;='Batch-Lotes'!$E$30+'Batch-Lotes'!$E$29,0,IF(AND($I62&lt;='Batch-Lotes'!$E$30+'Batch-Lotes'!$E$29+'Batch-Lotes'!$E$31,$I62&gt;'Batch-Lotes'!$E$30+'Batch-Lotes'!$E$29),($E$11-$E$7)*($I62-'Batch-Lotes'!$E$29-'Batch-Lotes'!$E$30),($E$19-$E$7*($I62-'Batch-Lotes'!$E$29-'Batch-Lotes'!$E$30-'Batch-Lotes'!$E$31))))</f>
        <v>15506.989048449523</v>
      </c>
    </row>
    <row r="63" spans="8:12">
      <c r="H63">
        <v>61</v>
      </c>
      <c r="I63" s="3">
        <f t="shared" si="0"/>
        <v>1200</v>
      </c>
      <c r="J63" s="3">
        <f>IF(I63&lt;='Batch-Lotes'!$E$29,($E$9-$E$5)*I63,$E$17-$E$5*(I63-'Batch-Lotes'!$E$29))</f>
        <v>16000</v>
      </c>
      <c r="K63" s="3">
        <f>IF($I63&lt;='Batch-Lotes'!$E$29,0,IF(AND($I63&lt;='Batch-Lotes'!$E$30+'Batch-Lotes'!$E$29,$I63&gt;'Batch-Lotes'!$E$29),($E$10-$E$6)*($I63-'Batch-Lotes'!$E$29),($E$18-$E$6*($I63-'Batch-Lotes'!$E$29-'Batch-Lotes'!$E$30))))</f>
        <v>30375.789473684214</v>
      </c>
      <c r="L63" s="3">
        <f>IF($I63&lt;='Batch-Lotes'!$E$30+'Batch-Lotes'!$E$29,0,IF(AND($I63&lt;='Batch-Lotes'!$E$30+'Batch-Lotes'!$E$29+'Batch-Lotes'!$E$31,$I63&gt;'Batch-Lotes'!$E$30+'Batch-Lotes'!$E$29),($E$11-$E$7)*($I63-'Batch-Lotes'!$E$29-'Batch-Lotes'!$E$30),($E$19-$E$7*($I63-'Batch-Lotes'!$E$29-'Batch-Lotes'!$E$30-'Batch-Lotes'!$E$31))))</f>
        <v>16210.002152530986</v>
      </c>
    </row>
    <row r="64" spans="8:12">
      <c r="H64">
        <v>62</v>
      </c>
      <c r="I64" s="3">
        <f t="shared" si="0"/>
        <v>1220</v>
      </c>
      <c r="J64" s="3">
        <f>IF(I64&lt;='Batch-Lotes'!$E$29,($E$9-$E$5)*I64,$E$17-$E$5*(I64-'Batch-Lotes'!$E$29))</f>
        <v>15600</v>
      </c>
      <c r="K64" s="3">
        <f>IF($I64&lt;='Batch-Lotes'!$E$29,0,IF(AND($I64&lt;='Batch-Lotes'!$E$30+'Batch-Lotes'!$E$29,$I64&gt;'Batch-Lotes'!$E$29),($E$10-$E$6)*($I64-'Batch-Lotes'!$E$29),($E$18-$E$6*($I64-'Batch-Lotes'!$E$29-'Batch-Lotes'!$E$30))))</f>
        <v>29775.789473684214</v>
      </c>
      <c r="L64" s="3">
        <f>IF($I64&lt;='Batch-Lotes'!$E$30+'Batch-Lotes'!$E$29,0,IF(AND($I64&lt;='Batch-Lotes'!$E$30+'Batch-Lotes'!$E$29+'Batch-Lotes'!$E$31,$I64&gt;'Batch-Lotes'!$E$30+'Batch-Lotes'!$E$29),($E$11-$E$7)*($I64-'Batch-Lotes'!$E$29-'Batch-Lotes'!$E$30),($E$19-$E$7*($I64-'Batch-Lotes'!$E$29-'Batch-Lotes'!$E$30-'Batch-Lotes'!$E$31))))</f>
        <v>16913.015256612449</v>
      </c>
    </row>
    <row r="65" spans="8:12">
      <c r="H65">
        <v>63</v>
      </c>
      <c r="I65" s="3">
        <f t="shared" si="0"/>
        <v>1240</v>
      </c>
      <c r="J65" s="3">
        <f>IF(I65&lt;='Batch-Lotes'!$E$29,($E$9-$E$5)*I65,$E$17-$E$5*(I65-'Batch-Lotes'!$E$29))</f>
        <v>15200</v>
      </c>
      <c r="K65" s="3">
        <f>IF($I65&lt;='Batch-Lotes'!$E$29,0,IF(AND($I65&lt;='Batch-Lotes'!$E$30+'Batch-Lotes'!$E$29,$I65&gt;'Batch-Lotes'!$E$29),($E$10-$E$6)*($I65-'Batch-Lotes'!$E$29),($E$18-$E$6*($I65-'Batch-Lotes'!$E$29-'Batch-Lotes'!$E$30))))</f>
        <v>29175.789473684217</v>
      </c>
      <c r="L65" s="3">
        <f>IF($I65&lt;='Batch-Lotes'!$E$30+'Batch-Lotes'!$E$29,0,IF(AND($I65&lt;='Batch-Lotes'!$E$30+'Batch-Lotes'!$E$29+'Batch-Lotes'!$E$31,$I65&gt;'Batch-Lotes'!$E$30+'Batch-Lotes'!$E$29),($E$11-$E$7)*($I65-'Batch-Lotes'!$E$29-'Batch-Lotes'!$E$30),($E$19-$E$7*($I65-'Batch-Lotes'!$E$29-'Batch-Lotes'!$E$30-'Batch-Lotes'!$E$31))))</f>
        <v>17616.028360693905</v>
      </c>
    </row>
    <row r="66" spans="8:12">
      <c r="H66">
        <v>64</v>
      </c>
      <c r="I66" s="3">
        <f t="shared" si="0"/>
        <v>1260</v>
      </c>
      <c r="J66" s="3">
        <f>IF(I66&lt;='Batch-Lotes'!$E$29,($E$9-$E$5)*I66,$E$17-$E$5*(I66-'Batch-Lotes'!$E$29))</f>
        <v>14800</v>
      </c>
      <c r="K66" s="3">
        <f>IF($I66&lt;='Batch-Lotes'!$E$29,0,IF(AND($I66&lt;='Batch-Lotes'!$E$30+'Batch-Lotes'!$E$29,$I66&gt;'Batch-Lotes'!$E$29),($E$10-$E$6)*($I66-'Batch-Lotes'!$E$29),($E$18-$E$6*($I66-'Batch-Lotes'!$E$29-'Batch-Lotes'!$E$30))))</f>
        <v>28575.789473684217</v>
      </c>
      <c r="L66" s="3">
        <f>IF($I66&lt;='Batch-Lotes'!$E$30+'Batch-Lotes'!$E$29,0,IF(AND($I66&lt;='Batch-Lotes'!$E$30+'Batch-Lotes'!$E$29+'Batch-Lotes'!$E$31,$I66&gt;'Batch-Lotes'!$E$30+'Batch-Lotes'!$E$29),($E$11-$E$7)*($I66-'Batch-Lotes'!$E$29-'Batch-Lotes'!$E$30),($E$19-$E$7*($I66-'Batch-Lotes'!$E$29-'Batch-Lotes'!$E$30-'Batch-Lotes'!$E$31))))</f>
        <v>18319.041464775368</v>
      </c>
    </row>
    <row r="67" spans="8:12">
      <c r="H67">
        <v>65</v>
      </c>
      <c r="I67" s="3">
        <f t="shared" si="0"/>
        <v>1280</v>
      </c>
      <c r="J67" s="3">
        <f>IF(I67&lt;='Batch-Lotes'!$E$29,($E$9-$E$5)*I67,$E$17-$E$5*(I67-'Batch-Lotes'!$E$29))</f>
        <v>14400</v>
      </c>
      <c r="K67" s="3">
        <f>IF($I67&lt;='Batch-Lotes'!$E$29,0,IF(AND($I67&lt;='Batch-Lotes'!$E$30+'Batch-Lotes'!$E$29,$I67&gt;'Batch-Lotes'!$E$29),($E$10-$E$6)*($I67-'Batch-Lotes'!$E$29),($E$18-$E$6*($I67-'Batch-Lotes'!$E$29-'Batch-Lotes'!$E$30))))</f>
        <v>27975.789473684217</v>
      </c>
      <c r="L67" s="3">
        <f>IF($I67&lt;='Batch-Lotes'!$E$30+'Batch-Lotes'!$E$29,0,IF(AND($I67&lt;='Batch-Lotes'!$E$30+'Batch-Lotes'!$E$29+'Batch-Lotes'!$E$31,$I67&gt;'Batch-Lotes'!$E$30+'Batch-Lotes'!$E$29),($E$11-$E$7)*($I67-'Batch-Lotes'!$E$29-'Batch-Lotes'!$E$30),($E$19-$E$7*($I67-'Batch-Lotes'!$E$29-'Batch-Lotes'!$E$30-'Batch-Lotes'!$E$31))))</f>
        <v>19022.054568856831</v>
      </c>
    </row>
    <row r="68" spans="8:12">
      <c r="H68">
        <v>66</v>
      </c>
      <c r="I68" s="3">
        <f t="shared" si="0"/>
        <v>1300</v>
      </c>
      <c r="J68" s="3">
        <f>IF(I68&lt;='Batch-Lotes'!$E$29,($E$9-$E$5)*I68,$E$17-$E$5*(I68-'Batch-Lotes'!$E$29))</f>
        <v>14000</v>
      </c>
      <c r="K68" s="3">
        <f>IF($I68&lt;='Batch-Lotes'!$E$29,0,IF(AND($I68&lt;='Batch-Lotes'!$E$30+'Batch-Lotes'!$E$29,$I68&gt;'Batch-Lotes'!$E$29),($E$10-$E$6)*($I68-'Batch-Lotes'!$E$29),($E$18-$E$6*($I68-'Batch-Lotes'!$E$29-'Batch-Lotes'!$E$30))))</f>
        <v>27375.789473684217</v>
      </c>
      <c r="L68" s="3">
        <f>IF($I68&lt;='Batch-Lotes'!$E$30+'Batch-Lotes'!$E$29,0,IF(AND($I68&lt;='Batch-Lotes'!$E$30+'Batch-Lotes'!$E$29+'Batch-Lotes'!$E$31,$I68&gt;'Batch-Lotes'!$E$30+'Batch-Lotes'!$E$29),($E$11-$E$7)*($I68-'Batch-Lotes'!$E$29-'Batch-Lotes'!$E$30),($E$19-$E$7*($I68-'Batch-Lotes'!$E$29-'Batch-Lotes'!$E$30-'Batch-Lotes'!$E$31))))</f>
        <v>19725.067672938294</v>
      </c>
    </row>
    <row r="69" spans="8:12">
      <c r="H69">
        <v>67</v>
      </c>
      <c r="I69" s="3">
        <f t="shared" ref="I69:I103" si="3">+I68+$E$23</f>
        <v>1320</v>
      </c>
      <c r="J69" s="3">
        <f>IF(I69&lt;='Batch-Lotes'!$E$29,($E$9-$E$5)*I69,$E$17-$E$5*(I69-'Batch-Lotes'!$E$29))</f>
        <v>13600</v>
      </c>
      <c r="K69" s="3">
        <f>IF($I69&lt;='Batch-Lotes'!$E$29,0,IF(AND($I69&lt;='Batch-Lotes'!$E$30+'Batch-Lotes'!$E$29,$I69&gt;'Batch-Lotes'!$E$29),($E$10-$E$6)*($I69-'Batch-Lotes'!$E$29),($E$18-$E$6*($I69-'Batch-Lotes'!$E$29-'Batch-Lotes'!$E$30))))</f>
        <v>26775.789473684217</v>
      </c>
      <c r="L69" s="3">
        <f>IF($I69&lt;='Batch-Lotes'!$E$30+'Batch-Lotes'!$E$29,0,IF(AND($I69&lt;='Batch-Lotes'!$E$30+'Batch-Lotes'!$E$29+'Batch-Lotes'!$E$31,$I69&gt;'Batch-Lotes'!$E$30+'Batch-Lotes'!$E$29),($E$11-$E$7)*($I69-'Batch-Lotes'!$E$29-'Batch-Lotes'!$E$30),($E$19-$E$7*($I69-'Batch-Lotes'!$E$29-'Batch-Lotes'!$E$30-'Batch-Lotes'!$E$31))))</f>
        <v>20428.080777019757</v>
      </c>
    </row>
    <row r="70" spans="8:12">
      <c r="H70">
        <v>68</v>
      </c>
      <c r="I70" s="3">
        <f t="shared" si="3"/>
        <v>1340</v>
      </c>
      <c r="J70" s="3">
        <f>IF(I70&lt;='Batch-Lotes'!$E$29,($E$9-$E$5)*I70,$E$17-$E$5*(I70-'Batch-Lotes'!$E$29))</f>
        <v>13200</v>
      </c>
      <c r="K70" s="3">
        <f>IF($I70&lt;='Batch-Lotes'!$E$29,0,IF(AND($I70&lt;='Batch-Lotes'!$E$30+'Batch-Lotes'!$E$29,$I70&gt;'Batch-Lotes'!$E$29),($E$10-$E$6)*($I70-'Batch-Lotes'!$E$29),($E$18-$E$6*($I70-'Batch-Lotes'!$E$29-'Batch-Lotes'!$E$30))))</f>
        <v>26175.789473684217</v>
      </c>
      <c r="L70" s="3">
        <f>IF($I70&lt;='Batch-Lotes'!$E$30+'Batch-Lotes'!$E$29,0,IF(AND($I70&lt;='Batch-Lotes'!$E$30+'Batch-Lotes'!$E$29+'Batch-Lotes'!$E$31,$I70&gt;'Batch-Lotes'!$E$30+'Batch-Lotes'!$E$29),($E$11-$E$7)*($I70-'Batch-Lotes'!$E$29-'Batch-Lotes'!$E$30),($E$19-$E$7*($I70-'Batch-Lotes'!$E$29-'Batch-Lotes'!$E$30-'Batch-Lotes'!$E$31))))</f>
        <v>21131.093881101217</v>
      </c>
    </row>
    <row r="71" spans="8:12">
      <c r="H71">
        <v>69</v>
      </c>
      <c r="I71" s="3">
        <f t="shared" si="3"/>
        <v>1360</v>
      </c>
      <c r="J71" s="3">
        <f>IF(I71&lt;='Batch-Lotes'!$E$29,($E$9-$E$5)*I71,$E$17-$E$5*(I71-'Batch-Lotes'!$E$29))</f>
        <v>12800</v>
      </c>
      <c r="K71" s="3">
        <f>IF($I71&lt;='Batch-Lotes'!$E$29,0,IF(AND($I71&lt;='Batch-Lotes'!$E$30+'Batch-Lotes'!$E$29,$I71&gt;'Batch-Lotes'!$E$29),($E$10-$E$6)*($I71-'Batch-Lotes'!$E$29),($E$18-$E$6*($I71-'Batch-Lotes'!$E$29-'Batch-Lotes'!$E$30))))</f>
        <v>25575.789473684217</v>
      </c>
      <c r="L71" s="3">
        <f>IF($I71&lt;='Batch-Lotes'!$E$30+'Batch-Lotes'!$E$29,0,IF(AND($I71&lt;='Batch-Lotes'!$E$30+'Batch-Lotes'!$E$29+'Batch-Lotes'!$E$31,$I71&gt;'Batch-Lotes'!$E$30+'Batch-Lotes'!$E$29),($E$11-$E$7)*($I71-'Batch-Lotes'!$E$29-'Batch-Lotes'!$E$30),($E$19-$E$7*($I71-'Batch-Lotes'!$E$29-'Batch-Lotes'!$E$30-'Batch-Lotes'!$E$31))))</f>
        <v>21834.10698518268</v>
      </c>
    </row>
    <row r="72" spans="8:12">
      <c r="H72">
        <v>70</v>
      </c>
      <c r="I72" s="3">
        <f t="shared" si="3"/>
        <v>1380</v>
      </c>
      <c r="J72" s="3">
        <f>IF(I72&lt;='Batch-Lotes'!$E$29,($E$9-$E$5)*I72,$E$17-$E$5*(I72-'Batch-Lotes'!$E$29))</f>
        <v>12400</v>
      </c>
      <c r="K72" s="3">
        <f>IF($I72&lt;='Batch-Lotes'!$E$29,0,IF(AND($I72&lt;='Batch-Lotes'!$E$30+'Batch-Lotes'!$E$29,$I72&gt;'Batch-Lotes'!$E$29),($E$10-$E$6)*($I72-'Batch-Lotes'!$E$29),($E$18-$E$6*($I72-'Batch-Lotes'!$E$29-'Batch-Lotes'!$E$30))))</f>
        <v>24975.789473684217</v>
      </c>
      <c r="L72" s="3">
        <f>IF($I72&lt;='Batch-Lotes'!$E$30+'Batch-Lotes'!$E$29,0,IF(AND($I72&lt;='Batch-Lotes'!$E$30+'Batch-Lotes'!$E$29+'Batch-Lotes'!$E$31,$I72&gt;'Batch-Lotes'!$E$30+'Batch-Lotes'!$E$29),($E$11-$E$7)*($I72-'Batch-Lotes'!$E$29-'Batch-Lotes'!$E$30),($E$19-$E$7*($I72-'Batch-Lotes'!$E$29-'Batch-Lotes'!$E$30-'Batch-Lotes'!$E$31))))</f>
        <v>22537.120089264143</v>
      </c>
    </row>
    <row r="73" spans="8:12">
      <c r="H73">
        <v>71</v>
      </c>
      <c r="I73" s="3">
        <f t="shared" si="3"/>
        <v>1400</v>
      </c>
      <c r="J73" s="3">
        <f>IF(I73&lt;='Batch-Lotes'!$E$29,($E$9-$E$5)*I73,$E$17-$E$5*(I73-'Batch-Lotes'!$E$29))</f>
        <v>12000</v>
      </c>
      <c r="K73" s="3">
        <f>IF($I73&lt;='Batch-Lotes'!$E$29,0,IF(AND($I73&lt;='Batch-Lotes'!$E$30+'Batch-Lotes'!$E$29,$I73&gt;'Batch-Lotes'!$E$29),($E$10-$E$6)*($I73-'Batch-Lotes'!$E$29),($E$18-$E$6*($I73-'Batch-Lotes'!$E$29-'Batch-Lotes'!$E$30))))</f>
        <v>24375.789473684217</v>
      </c>
      <c r="L73" s="3">
        <f>IF($I73&lt;='Batch-Lotes'!$E$30+'Batch-Lotes'!$E$29,0,IF(AND($I73&lt;='Batch-Lotes'!$E$30+'Batch-Lotes'!$E$29+'Batch-Lotes'!$E$31,$I73&gt;'Batch-Lotes'!$E$30+'Batch-Lotes'!$E$29),($E$11-$E$7)*($I73-'Batch-Lotes'!$E$29-'Batch-Lotes'!$E$30),($E$19-$E$7*($I73-'Batch-Lotes'!$E$29-'Batch-Lotes'!$E$30-'Batch-Lotes'!$E$31))))</f>
        <v>23240.133193345606</v>
      </c>
    </row>
    <row r="74" spans="8:12">
      <c r="H74">
        <v>72</v>
      </c>
      <c r="I74" s="3">
        <f t="shared" si="3"/>
        <v>1420</v>
      </c>
      <c r="J74" s="3">
        <f>IF(I74&lt;='Batch-Lotes'!$E$29,($E$9-$E$5)*I74,$E$17-$E$5*(I74-'Batch-Lotes'!$E$29))</f>
        <v>11600</v>
      </c>
      <c r="K74" s="3">
        <f>IF($I74&lt;='Batch-Lotes'!$E$29,0,IF(AND($I74&lt;='Batch-Lotes'!$E$30+'Batch-Lotes'!$E$29,$I74&gt;'Batch-Lotes'!$E$29),($E$10-$E$6)*($I74-'Batch-Lotes'!$E$29),($E$18-$E$6*($I74-'Batch-Lotes'!$E$29-'Batch-Lotes'!$E$30))))</f>
        <v>23775.789473684217</v>
      </c>
      <c r="L74" s="3">
        <f>IF($I74&lt;='Batch-Lotes'!$E$30+'Batch-Lotes'!$E$29,0,IF(AND($I74&lt;='Batch-Lotes'!$E$30+'Batch-Lotes'!$E$29+'Batch-Lotes'!$E$31,$I74&gt;'Batch-Lotes'!$E$30+'Batch-Lotes'!$E$29),($E$11-$E$7)*($I74-'Batch-Lotes'!$E$29-'Batch-Lotes'!$E$30),($E$19-$E$7*($I74-'Batch-Lotes'!$E$29-'Batch-Lotes'!$E$30-'Batch-Lotes'!$E$31))))</f>
        <v>23943.146297427069</v>
      </c>
    </row>
    <row r="75" spans="8:12">
      <c r="H75">
        <v>73</v>
      </c>
      <c r="I75" s="3">
        <f t="shared" si="3"/>
        <v>1440</v>
      </c>
      <c r="J75" s="3">
        <f>IF(I75&lt;='Batch-Lotes'!$E$29,($E$9-$E$5)*I75,$E$17-$E$5*(I75-'Batch-Lotes'!$E$29))</f>
        <v>11200</v>
      </c>
      <c r="K75" s="3">
        <f>IF($I75&lt;='Batch-Lotes'!$E$29,0,IF(AND($I75&lt;='Batch-Lotes'!$E$30+'Batch-Lotes'!$E$29,$I75&gt;'Batch-Lotes'!$E$29),($E$10-$E$6)*($I75-'Batch-Lotes'!$E$29),($E$18-$E$6*($I75-'Batch-Lotes'!$E$29-'Batch-Lotes'!$E$30))))</f>
        <v>23175.789473684217</v>
      </c>
      <c r="L75" s="3">
        <f>IF($I75&lt;='Batch-Lotes'!$E$30+'Batch-Lotes'!$E$29,0,IF(AND($I75&lt;='Batch-Lotes'!$E$30+'Batch-Lotes'!$E$29+'Batch-Lotes'!$E$31,$I75&gt;'Batch-Lotes'!$E$30+'Batch-Lotes'!$E$29),($E$11-$E$7)*($I75-'Batch-Lotes'!$E$29-'Batch-Lotes'!$E$30),($E$19-$E$7*($I75-'Batch-Lotes'!$E$29-'Batch-Lotes'!$E$30-'Batch-Lotes'!$E$31))))</f>
        <v>24646.159401508528</v>
      </c>
    </row>
    <row r="76" spans="8:12">
      <c r="H76">
        <v>74</v>
      </c>
      <c r="I76" s="3">
        <f t="shared" si="3"/>
        <v>1460</v>
      </c>
      <c r="J76" s="3">
        <f>IF(I76&lt;='Batch-Lotes'!$E$29,($E$9-$E$5)*I76,$E$17-$E$5*(I76-'Batch-Lotes'!$E$29))</f>
        <v>10800</v>
      </c>
      <c r="K76" s="3">
        <f>IF($I76&lt;='Batch-Lotes'!$E$29,0,IF(AND($I76&lt;='Batch-Lotes'!$E$30+'Batch-Lotes'!$E$29,$I76&gt;'Batch-Lotes'!$E$29),($E$10-$E$6)*($I76-'Batch-Lotes'!$E$29),($E$18-$E$6*($I76-'Batch-Lotes'!$E$29-'Batch-Lotes'!$E$30))))</f>
        <v>22575.789473684217</v>
      </c>
      <c r="L76" s="3">
        <f>IF($I76&lt;='Batch-Lotes'!$E$30+'Batch-Lotes'!$E$29,0,IF(AND($I76&lt;='Batch-Lotes'!$E$30+'Batch-Lotes'!$E$29+'Batch-Lotes'!$E$31,$I76&gt;'Batch-Lotes'!$E$30+'Batch-Lotes'!$E$29),($E$11-$E$7)*($I76-'Batch-Lotes'!$E$29-'Batch-Lotes'!$E$30),($E$19-$E$7*($I76-'Batch-Lotes'!$E$29-'Batch-Lotes'!$E$30-'Batch-Lotes'!$E$31))))</f>
        <v>25349.172505589991</v>
      </c>
    </row>
    <row r="77" spans="8:12">
      <c r="H77">
        <v>75</v>
      </c>
      <c r="I77" s="3">
        <f t="shared" si="3"/>
        <v>1480</v>
      </c>
      <c r="J77" s="3">
        <f>IF(I77&lt;='Batch-Lotes'!$E$29,($E$9-$E$5)*I77,$E$17-$E$5*(I77-'Batch-Lotes'!$E$29))</f>
        <v>10400</v>
      </c>
      <c r="K77" s="3">
        <f>IF($I77&lt;='Batch-Lotes'!$E$29,0,IF(AND($I77&lt;='Batch-Lotes'!$E$30+'Batch-Lotes'!$E$29,$I77&gt;'Batch-Lotes'!$E$29),($E$10-$E$6)*($I77-'Batch-Lotes'!$E$29),($E$18-$E$6*($I77-'Batch-Lotes'!$E$29-'Batch-Lotes'!$E$30))))</f>
        <v>21975.789473684217</v>
      </c>
      <c r="L77" s="3">
        <f>IF($I77&lt;='Batch-Lotes'!$E$30+'Batch-Lotes'!$E$29,0,IF(AND($I77&lt;='Batch-Lotes'!$E$30+'Batch-Lotes'!$E$29+'Batch-Lotes'!$E$31,$I77&gt;'Batch-Lotes'!$E$30+'Batch-Lotes'!$E$29),($E$11-$E$7)*($I77-'Batch-Lotes'!$E$29-'Batch-Lotes'!$E$30),($E$19-$E$7*($I77-'Batch-Lotes'!$E$29-'Batch-Lotes'!$E$30-'Batch-Lotes'!$E$31))))</f>
        <v>26052.185609671455</v>
      </c>
    </row>
    <row r="78" spans="8:12">
      <c r="H78">
        <v>76</v>
      </c>
      <c r="I78" s="3">
        <f t="shared" si="3"/>
        <v>1500</v>
      </c>
      <c r="J78" s="3">
        <f>IF(I78&lt;='Batch-Lotes'!$E$29,($E$9-$E$5)*I78,$E$17-$E$5*(I78-'Batch-Lotes'!$E$29))</f>
        <v>10000</v>
      </c>
      <c r="K78" s="3">
        <f>IF($I78&lt;='Batch-Lotes'!$E$29,0,IF(AND($I78&lt;='Batch-Lotes'!$E$30+'Batch-Lotes'!$E$29,$I78&gt;'Batch-Lotes'!$E$29),($E$10-$E$6)*($I78-'Batch-Lotes'!$E$29),($E$18-$E$6*($I78-'Batch-Lotes'!$E$29-'Batch-Lotes'!$E$30))))</f>
        <v>21375.789473684217</v>
      </c>
      <c r="L78" s="3">
        <f>IF($I78&lt;='Batch-Lotes'!$E$30+'Batch-Lotes'!$E$29,0,IF(AND($I78&lt;='Batch-Lotes'!$E$30+'Batch-Lotes'!$E$29+'Batch-Lotes'!$E$31,$I78&gt;'Batch-Lotes'!$E$30+'Batch-Lotes'!$E$29),($E$11-$E$7)*($I78-'Batch-Lotes'!$E$29-'Batch-Lotes'!$E$30),($E$19-$E$7*($I78-'Batch-Lotes'!$E$29-'Batch-Lotes'!$E$30-'Batch-Lotes'!$E$31))))</f>
        <v>26755.198713752918</v>
      </c>
    </row>
    <row r="79" spans="8:12">
      <c r="H79">
        <v>77</v>
      </c>
      <c r="I79" s="3">
        <f t="shared" si="3"/>
        <v>1520</v>
      </c>
      <c r="J79" s="3">
        <f>IF(I79&lt;='Batch-Lotes'!$E$29,($E$9-$E$5)*I79,$E$17-$E$5*(I79-'Batch-Lotes'!$E$29))</f>
        <v>9600</v>
      </c>
      <c r="K79" s="3">
        <f>IF($I79&lt;='Batch-Lotes'!$E$29,0,IF(AND($I79&lt;='Batch-Lotes'!$E$30+'Batch-Lotes'!$E$29,$I79&gt;'Batch-Lotes'!$E$29),($E$10-$E$6)*($I79-'Batch-Lotes'!$E$29),($E$18-$E$6*($I79-'Batch-Lotes'!$E$29-'Batch-Lotes'!$E$30))))</f>
        <v>20775.789473684217</v>
      </c>
      <c r="L79" s="3">
        <f>IF($I79&lt;='Batch-Lotes'!$E$30+'Batch-Lotes'!$E$29,0,IF(AND($I79&lt;='Batch-Lotes'!$E$30+'Batch-Lotes'!$E$29+'Batch-Lotes'!$E$31,$I79&gt;'Batch-Lotes'!$E$30+'Batch-Lotes'!$E$29),($E$11-$E$7)*($I79-'Batch-Lotes'!$E$29-'Batch-Lotes'!$E$30),($E$19-$E$7*($I79-'Batch-Lotes'!$E$29-'Batch-Lotes'!$E$30-'Batch-Lotes'!$E$31))))</f>
        <v>27458.211817834381</v>
      </c>
    </row>
    <row r="80" spans="8:12">
      <c r="H80">
        <v>78</v>
      </c>
      <c r="I80" s="3">
        <f t="shared" si="3"/>
        <v>1540</v>
      </c>
      <c r="J80" s="3">
        <f>IF(I80&lt;='Batch-Lotes'!$E$29,($E$9-$E$5)*I80,$E$17-$E$5*(I80-'Batch-Lotes'!$E$29))</f>
        <v>9200</v>
      </c>
      <c r="K80" s="3">
        <f>IF($I80&lt;='Batch-Lotes'!$E$29,0,IF(AND($I80&lt;='Batch-Lotes'!$E$30+'Batch-Lotes'!$E$29,$I80&gt;'Batch-Lotes'!$E$29),($E$10-$E$6)*($I80-'Batch-Lotes'!$E$29),($E$18-$E$6*($I80-'Batch-Lotes'!$E$29-'Batch-Lotes'!$E$30))))</f>
        <v>20175.789473684217</v>
      </c>
      <c r="L80" s="3">
        <f>IF($I80&lt;='Batch-Lotes'!$E$30+'Batch-Lotes'!$E$29,0,IF(AND($I80&lt;='Batch-Lotes'!$E$30+'Batch-Lotes'!$E$29+'Batch-Lotes'!$E$31,$I80&gt;'Batch-Lotes'!$E$30+'Batch-Lotes'!$E$29),($E$11-$E$7)*($I80-'Batch-Lotes'!$E$29-'Batch-Lotes'!$E$30),($E$19-$E$7*($I80-'Batch-Lotes'!$E$29-'Batch-Lotes'!$E$30-'Batch-Lotes'!$E$31))))</f>
        <v>28161.22492191584</v>
      </c>
    </row>
    <row r="81" spans="8:12">
      <c r="H81">
        <v>79</v>
      </c>
      <c r="I81" s="3">
        <f t="shared" si="3"/>
        <v>1560</v>
      </c>
      <c r="J81" s="3">
        <f>IF(I81&lt;='Batch-Lotes'!$E$29,($E$9-$E$5)*I81,$E$17-$E$5*(I81-'Batch-Lotes'!$E$29))</f>
        <v>8800</v>
      </c>
      <c r="K81" s="3">
        <f>IF($I81&lt;='Batch-Lotes'!$E$29,0,IF(AND($I81&lt;='Batch-Lotes'!$E$30+'Batch-Lotes'!$E$29,$I81&gt;'Batch-Lotes'!$E$29),($E$10-$E$6)*($I81-'Batch-Lotes'!$E$29),($E$18-$E$6*($I81-'Batch-Lotes'!$E$29-'Batch-Lotes'!$E$30))))</f>
        <v>19575.789473684217</v>
      </c>
      <c r="L81" s="3">
        <f>IF($I81&lt;='Batch-Lotes'!$E$30+'Batch-Lotes'!$E$29,0,IF(AND($I81&lt;='Batch-Lotes'!$E$30+'Batch-Lotes'!$E$29+'Batch-Lotes'!$E$31,$I81&gt;'Batch-Lotes'!$E$30+'Batch-Lotes'!$E$29),($E$11-$E$7)*($I81-'Batch-Lotes'!$E$29-'Batch-Lotes'!$E$30),($E$19-$E$7*($I81-'Batch-Lotes'!$E$29-'Batch-Lotes'!$E$30-'Batch-Lotes'!$E$31))))</f>
        <v>28864.238025997303</v>
      </c>
    </row>
    <row r="82" spans="8:12">
      <c r="H82">
        <v>80</v>
      </c>
      <c r="I82" s="3">
        <f t="shared" si="3"/>
        <v>1580</v>
      </c>
      <c r="J82" s="3">
        <f>IF(I82&lt;='Batch-Lotes'!$E$29,($E$9-$E$5)*I82,$E$17-$E$5*(I82-'Batch-Lotes'!$E$29))</f>
        <v>8400</v>
      </c>
      <c r="K82" s="3">
        <f>IF($I82&lt;='Batch-Lotes'!$E$29,0,IF(AND($I82&lt;='Batch-Lotes'!$E$30+'Batch-Lotes'!$E$29,$I82&gt;'Batch-Lotes'!$E$29),($E$10-$E$6)*($I82-'Batch-Lotes'!$E$29),($E$18-$E$6*($I82-'Batch-Lotes'!$E$29-'Batch-Lotes'!$E$30))))</f>
        <v>18975.789473684217</v>
      </c>
      <c r="L82" s="3">
        <f>IF($I82&lt;='Batch-Lotes'!$E$30+'Batch-Lotes'!$E$29,0,IF(AND($I82&lt;='Batch-Lotes'!$E$30+'Batch-Lotes'!$E$29+'Batch-Lotes'!$E$31,$I82&gt;'Batch-Lotes'!$E$30+'Batch-Lotes'!$E$29),($E$11-$E$7)*($I82-'Batch-Lotes'!$E$29-'Batch-Lotes'!$E$30),($E$19-$E$7*($I82-'Batch-Lotes'!$E$29-'Batch-Lotes'!$E$30-'Batch-Lotes'!$E$31))))</f>
        <v>29567.251130078766</v>
      </c>
    </row>
    <row r="83" spans="8:12">
      <c r="H83">
        <v>81</v>
      </c>
      <c r="I83" s="3">
        <f t="shared" si="3"/>
        <v>1600</v>
      </c>
      <c r="J83" s="3">
        <f>IF(I83&lt;='Batch-Lotes'!$E$29,($E$9-$E$5)*I83,$E$17-$E$5*(I83-'Batch-Lotes'!$E$29))</f>
        <v>8000</v>
      </c>
      <c r="K83" s="3">
        <f>IF($I83&lt;='Batch-Lotes'!$E$29,0,IF(AND($I83&lt;='Batch-Lotes'!$E$30+'Batch-Lotes'!$E$29,$I83&gt;'Batch-Lotes'!$E$29),($E$10-$E$6)*($I83-'Batch-Lotes'!$E$29),($E$18-$E$6*($I83-'Batch-Lotes'!$E$29-'Batch-Lotes'!$E$30))))</f>
        <v>18375.789473684217</v>
      </c>
      <c r="L83" s="3">
        <f>IF($I83&lt;='Batch-Lotes'!$E$30+'Batch-Lotes'!$E$29,0,IF(AND($I83&lt;='Batch-Lotes'!$E$30+'Batch-Lotes'!$E$29+'Batch-Lotes'!$E$31,$I83&gt;'Batch-Lotes'!$E$30+'Batch-Lotes'!$E$29),($E$11-$E$7)*($I83-'Batch-Lotes'!$E$29-'Batch-Lotes'!$E$30),($E$19-$E$7*($I83-'Batch-Lotes'!$E$29-'Batch-Lotes'!$E$30-'Batch-Lotes'!$E$31))))</f>
        <v>30270.26423416023</v>
      </c>
    </row>
    <row r="84" spans="8:12">
      <c r="H84">
        <v>82</v>
      </c>
      <c r="I84" s="3">
        <f t="shared" si="3"/>
        <v>1620</v>
      </c>
      <c r="J84" s="3">
        <f>IF(I84&lt;='Batch-Lotes'!$E$29,($E$9-$E$5)*I84,$E$17-$E$5*(I84-'Batch-Lotes'!$E$29))</f>
        <v>7600</v>
      </c>
      <c r="K84" s="3">
        <f>IF($I84&lt;='Batch-Lotes'!$E$29,0,IF(AND($I84&lt;='Batch-Lotes'!$E$30+'Batch-Lotes'!$E$29,$I84&gt;'Batch-Lotes'!$E$29),($E$10-$E$6)*($I84-'Batch-Lotes'!$E$29),($E$18-$E$6*($I84-'Batch-Lotes'!$E$29-'Batch-Lotes'!$E$30))))</f>
        <v>17775.789473684217</v>
      </c>
      <c r="L84" s="3">
        <f>IF($I84&lt;='Batch-Lotes'!$E$30+'Batch-Lotes'!$E$29,0,IF(AND($I84&lt;='Batch-Lotes'!$E$30+'Batch-Lotes'!$E$29+'Batch-Lotes'!$E$31,$I84&gt;'Batch-Lotes'!$E$30+'Batch-Lotes'!$E$29),($E$11-$E$7)*($I84-'Batch-Lotes'!$E$29-'Batch-Lotes'!$E$30),($E$19-$E$7*($I84-'Batch-Lotes'!$E$29-'Batch-Lotes'!$E$30-'Batch-Lotes'!$E$31))))</f>
        <v>30973.277338241689</v>
      </c>
    </row>
    <row r="85" spans="8:12">
      <c r="H85">
        <v>83</v>
      </c>
      <c r="I85" s="3">
        <f t="shared" si="3"/>
        <v>1640</v>
      </c>
      <c r="J85" s="3">
        <f>IF(I85&lt;='Batch-Lotes'!$E$29,($E$9-$E$5)*I85,$E$17-$E$5*(I85-'Batch-Lotes'!$E$29))</f>
        <v>7200</v>
      </c>
      <c r="K85" s="3">
        <f>IF($I85&lt;='Batch-Lotes'!$E$29,0,IF(AND($I85&lt;='Batch-Lotes'!$E$30+'Batch-Lotes'!$E$29,$I85&gt;'Batch-Lotes'!$E$29),($E$10-$E$6)*($I85-'Batch-Lotes'!$E$29),($E$18-$E$6*($I85-'Batch-Lotes'!$E$29-'Batch-Lotes'!$E$30))))</f>
        <v>17175.789473684217</v>
      </c>
      <c r="L85" s="3">
        <f>IF($I85&lt;='Batch-Lotes'!$E$30+'Batch-Lotes'!$E$29,0,IF(AND($I85&lt;='Batch-Lotes'!$E$30+'Batch-Lotes'!$E$29+'Batch-Lotes'!$E$31,$I85&gt;'Batch-Lotes'!$E$30+'Batch-Lotes'!$E$29),($E$11-$E$7)*($I85-'Batch-Lotes'!$E$29-'Batch-Lotes'!$E$30),($E$19-$E$7*($I85-'Batch-Lotes'!$E$29-'Batch-Lotes'!$E$30-'Batch-Lotes'!$E$31))))</f>
        <v>31676.290442323152</v>
      </c>
    </row>
    <row r="86" spans="8:12">
      <c r="H86">
        <v>84</v>
      </c>
      <c r="I86" s="3">
        <f t="shared" si="3"/>
        <v>1660</v>
      </c>
      <c r="J86" s="3">
        <f>IF(I86&lt;='Batch-Lotes'!$E$29,($E$9-$E$5)*I86,$E$17-$E$5*(I86-'Batch-Lotes'!$E$29))</f>
        <v>6800</v>
      </c>
      <c r="K86" s="3">
        <f>IF($I86&lt;='Batch-Lotes'!$E$29,0,IF(AND($I86&lt;='Batch-Lotes'!$E$30+'Batch-Lotes'!$E$29,$I86&gt;'Batch-Lotes'!$E$29),($E$10-$E$6)*($I86-'Batch-Lotes'!$E$29),($E$18-$E$6*($I86-'Batch-Lotes'!$E$29-'Batch-Lotes'!$E$30))))</f>
        <v>16575.789473684217</v>
      </c>
      <c r="L86" s="3">
        <f>IF($I86&lt;='Batch-Lotes'!$E$30+'Batch-Lotes'!$E$29,0,IF(AND($I86&lt;='Batch-Lotes'!$E$30+'Batch-Lotes'!$E$29+'Batch-Lotes'!$E$31,$I86&gt;'Batch-Lotes'!$E$30+'Batch-Lotes'!$E$29),($E$11-$E$7)*($I86-'Batch-Lotes'!$E$29-'Batch-Lotes'!$E$30),($E$19-$E$7*($I86-'Batch-Lotes'!$E$29-'Batch-Lotes'!$E$30-'Batch-Lotes'!$E$31))))</f>
        <v>32379.303546404615</v>
      </c>
    </row>
    <row r="87" spans="8:12">
      <c r="H87">
        <v>85</v>
      </c>
      <c r="I87" s="3">
        <f t="shared" si="3"/>
        <v>1680</v>
      </c>
      <c r="J87" s="3">
        <f>IF(I87&lt;='Batch-Lotes'!$E$29,($E$9-$E$5)*I87,$E$17-$E$5*(I87-'Batch-Lotes'!$E$29))</f>
        <v>6400</v>
      </c>
      <c r="K87" s="3">
        <f>IF($I87&lt;='Batch-Lotes'!$E$29,0,IF(AND($I87&lt;='Batch-Lotes'!$E$30+'Batch-Lotes'!$E$29,$I87&gt;'Batch-Lotes'!$E$29),($E$10-$E$6)*($I87-'Batch-Lotes'!$E$29),($E$18-$E$6*($I87-'Batch-Lotes'!$E$29-'Batch-Lotes'!$E$30))))</f>
        <v>15975.789473684217</v>
      </c>
      <c r="L87" s="3">
        <f>IF($I87&lt;='Batch-Lotes'!$E$30+'Batch-Lotes'!$E$29,0,IF(AND($I87&lt;='Batch-Lotes'!$E$30+'Batch-Lotes'!$E$29+'Batch-Lotes'!$E$31,$I87&gt;'Batch-Lotes'!$E$30+'Batch-Lotes'!$E$29),($E$11-$E$7)*($I87-'Batch-Lotes'!$E$29-'Batch-Lotes'!$E$30),($E$19-$E$7*($I87-'Batch-Lotes'!$E$29-'Batch-Lotes'!$E$30-'Batch-Lotes'!$E$31))))</f>
        <v>33082.316650486078</v>
      </c>
    </row>
    <row r="88" spans="8:12">
      <c r="H88">
        <v>86</v>
      </c>
      <c r="I88" s="3">
        <f t="shared" si="3"/>
        <v>1700</v>
      </c>
      <c r="J88" s="3">
        <f>IF(I88&lt;='Batch-Lotes'!$E$29,($E$9-$E$5)*I88,$E$17-$E$5*(I88-'Batch-Lotes'!$E$29))</f>
        <v>6000</v>
      </c>
      <c r="K88" s="3">
        <f>IF($I88&lt;='Batch-Lotes'!$E$29,0,IF(AND($I88&lt;='Batch-Lotes'!$E$30+'Batch-Lotes'!$E$29,$I88&gt;'Batch-Lotes'!$E$29),($E$10-$E$6)*($I88-'Batch-Lotes'!$E$29),($E$18-$E$6*($I88-'Batch-Lotes'!$E$29-'Batch-Lotes'!$E$30))))</f>
        <v>15375.789473684217</v>
      </c>
      <c r="L88" s="3">
        <f>IF($I88&lt;='Batch-Lotes'!$E$30+'Batch-Lotes'!$E$29,0,IF(AND($I88&lt;='Batch-Lotes'!$E$30+'Batch-Lotes'!$E$29+'Batch-Lotes'!$E$31,$I88&gt;'Batch-Lotes'!$E$30+'Batch-Lotes'!$E$29),($E$11-$E$7)*($I88-'Batch-Lotes'!$E$29-'Batch-Lotes'!$E$30),($E$19-$E$7*($I88-'Batch-Lotes'!$E$29-'Batch-Lotes'!$E$30-'Batch-Lotes'!$E$31))))</f>
        <v>33785.329754567538</v>
      </c>
    </row>
    <row r="89" spans="8:12">
      <c r="H89">
        <v>87</v>
      </c>
      <c r="I89" s="3">
        <f t="shared" si="3"/>
        <v>1720</v>
      </c>
      <c r="J89" s="3">
        <f>IF(I89&lt;='Batch-Lotes'!$E$29,($E$9-$E$5)*I89,$E$17-$E$5*(I89-'Batch-Lotes'!$E$29))</f>
        <v>5600</v>
      </c>
      <c r="K89" s="3">
        <f>IF($I89&lt;='Batch-Lotes'!$E$29,0,IF(AND($I89&lt;='Batch-Lotes'!$E$30+'Batch-Lotes'!$E$29,$I89&gt;'Batch-Lotes'!$E$29),($E$10-$E$6)*($I89-'Batch-Lotes'!$E$29),($E$18-$E$6*($I89-'Batch-Lotes'!$E$29-'Batch-Lotes'!$E$30))))</f>
        <v>14775.789473684217</v>
      </c>
      <c r="L89" s="3">
        <f>IF($I89&lt;='Batch-Lotes'!$E$30+'Batch-Lotes'!$E$29,0,IF(AND($I89&lt;='Batch-Lotes'!$E$30+'Batch-Lotes'!$E$29+'Batch-Lotes'!$E$31,$I89&gt;'Batch-Lotes'!$E$30+'Batch-Lotes'!$E$29),($E$11-$E$7)*($I89-'Batch-Lotes'!$E$29-'Batch-Lotes'!$E$30),($E$19-$E$7*($I89-'Batch-Lotes'!$E$29-'Batch-Lotes'!$E$30-'Batch-Lotes'!$E$31))))</f>
        <v>34488.342858649004</v>
      </c>
    </row>
    <row r="90" spans="8:12">
      <c r="H90">
        <v>88</v>
      </c>
      <c r="I90" s="3">
        <f t="shared" si="3"/>
        <v>1740</v>
      </c>
      <c r="J90" s="3">
        <f>IF(I90&lt;='Batch-Lotes'!$E$29,($E$9-$E$5)*I90,$E$17-$E$5*(I90-'Batch-Lotes'!$E$29))</f>
        <v>5200</v>
      </c>
      <c r="K90" s="3">
        <f>IF($I90&lt;='Batch-Lotes'!$E$29,0,IF(AND($I90&lt;='Batch-Lotes'!$E$30+'Batch-Lotes'!$E$29,$I90&gt;'Batch-Lotes'!$E$29),($E$10-$E$6)*($I90-'Batch-Lotes'!$E$29),($E$18-$E$6*($I90-'Batch-Lotes'!$E$29-'Batch-Lotes'!$E$30))))</f>
        <v>14175.789473684217</v>
      </c>
      <c r="L90" s="3">
        <f>IF($I90&lt;='Batch-Lotes'!$E$30+'Batch-Lotes'!$E$29,0,IF(AND($I90&lt;='Batch-Lotes'!$E$30+'Batch-Lotes'!$E$29+'Batch-Lotes'!$E$31,$I90&gt;'Batch-Lotes'!$E$30+'Batch-Lotes'!$E$29),($E$11-$E$7)*($I90-'Batch-Lotes'!$E$29-'Batch-Lotes'!$E$30),($E$19-$E$7*($I90-'Batch-Lotes'!$E$29-'Batch-Lotes'!$E$30-'Batch-Lotes'!$E$31))))</f>
        <v>35191.355962730464</v>
      </c>
    </row>
    <row r="91" spans="8:12">
      <c r="H91">
        <v>89</v>
      </c>
      <c r="I91" s="3">
        <f t="shared" si="3"/>
        <v>1760</v>
      </c>
      <c r="J91" s="3">
        <f>IF(I91&lt;='Batch-Lotes'!$E$29,($E$9-$E$5)*I91,$E$17-$E$5*(I91-'Batch-Lotes'!$E$29))</f>
        <v>4800</v>
      </c>
      <c r="K91" s="3">
        <f>IF($I91&lt;='Batch-Lotes'!$E$29,0,IF(AND($I91&lt;='Batch-Lotes'!$E$30+'Batch-Lotes'!$E$29,$I91&gt;'Batch-Lotes'!$E$29),($E$10-$E$6)*($I91-'Batch-Lotes'!$E$29),($E$18-$E$6*($I91-'Batch-Lotes'!$E$29-'Batch-Lotes'!$E$30))))</f>
        <v>13575.789473684217</v>
      </c>
      <c r="L91" s="3">
        <f>IF($I91&lt;='Batch-Lotes'!$E$30+'Batch-Lotes'!$E$29,0,IF(AND($I91&lt;='Batch-Lotes'!$E$30+'Batch-Lotes'!$E$29+'Batch-Lotes'!$E$31,$I91&gt;'Batch-Lotes'!$E$30+'Batch-Lotes'!$E$29),($E$11-$E$7)*($I91-'Batch-Lotes'!$E$29-'Batch-Lotes'!$E$30),($E$19-$E$7*($I91-'Batch-Lotes'!$E$29-'Batch-Lotes'!$E$30-'Batch-Lotes'!$E$31))))</f>
        <v>35894.369066811931</v>
      </c>
    </row>
    <row r="92" spans="8:12">
      <c r="H92">
        <v>90</v>
      </c>
      <c r="I92" s="3">
        <f t="shared" si="3"/>
        <v>1780</v>
      </c>
      <c r="J92" s="3">
        <f>IF(I92&lt;='Batch-Lotes'!$E$29,($E$9-$E$5)*I92,$E$17-$E$5*(I92-'Batch-Lotes'!$E$29))</f>
        <v>4400</v>
      </c>
      <c r="K92" s="3">
        <f>IF($I92&lt;='Batch-Lotes'!$E$29,0,IF(AND($I92&lt;='Batch-Lotes'!$E$30+'Batch-Lotes'!$E$29,$I92&gt;'Batch-Lotes'!$E$29),($E$10-$E$6)*($I92-'Batch-Lotes'!$E$29),($E$18-$E$6*($I92-'Batch-Lotes'!$E$29-'Batch-Lotes'!$E$30))))</f>
        <v>12975.789473684217</v>
      </c>
      <c r="L92" s="3">
        <f>IF($I92&lt;='Batch-Lotes'!$E$30+'Batch-Lotes'!$E$29,0,IF(AND($I92&lt;='Batch-Lotes'!$E$30+'Batch-Lotes'!$E$29+'Batch-Lotes'!$E$31,$I92&gt;'Batch-Lotes'!$E$30+'Batch-Lotes'!$E$29),($E$11-$E$7)*($I92-'Batch-Lotes'!$E$29-'Batch-Lotes'!$E$30),($E$19-$E$7*($I92-'Batch-Lotes'!$E$29-'Batch-Lotes'!$E$30-'Batch-Lotes'!$E$31))))</f>
        <v>36597.38217089339</v>
      </c>
    </row>
    <row r="93" spans="8:12">
      <c r="H93">
        <v>91</v>
      </c>
      <c r="I93" s="3">
        <f t="shared" si="3"/>
        <v>1800</v>
      </c>
      <c r="J93" s="3">
        <f>IF(I93&lt;='Batch-Lotes'!$E$29,($E$9-$E$5)*I93,$E$17-$E$5*(I93-'Batch-Lotes'!$E$29))</f>
        <v>4000</v>
      </c>
      <c r="K93" s="3">
        <f>IF($I93&lt;='Batch-Lotes'!$E$29,0,IF(AND($I93&lt;='Batch-Lotes'!$E$30+'Batch-Lotes'!$E$29,$I93&gt;'Batch-Lotes'!$E$29),($E$10-$E$6)*($I93-'Batch-Lotes'!$E$29),($E$18-$E$6*($I93-'Batch-Lotes'!$E$29-'Batch-Lotes'!$E$30))))</f>
        <v>12375.789473684217</v>
      </c>
      <c r="L93" s="3">
        <f>IF($I93&lt;='Batch-Lotes'!$E$30+'Batch-Lotes'!$E$29,0,IF(AND($I93&lt;='Batch-Lotes'!$E$30+'Batch-Lotes'!$E$29+'Batch-Lotes'!$E$31,$I93&gt;'Batch-Lotes'!$E$30+'Batch-Lotes'!$E$29),($E$11-$E$7)*($I93-'Batch-Lotes'!$E$29-'Batch-Lotes'!$E$30),($E$19-$E$7*($I93-'Batch-Lotes'!$E$29-'Batch-Lotes'!$E$30-'Batch-Lotes'!$E$31))))</f>
        <v>37300.39527497485</v>
      </c>
    </row>
    <row r="94" spans="8:12">
      <c r="H94">
        <v>92</v>
      </c>
      <c r="I94" s="3">
        <f t="shared" si="3"/>
        <v>1820</v>
      </c>
      <c r="J94" s="3">
        <f>IF(I94&lt;='Batch-Lotes'!$E$29,($E$9-$E$5)*I94,$E$17-$E$5*(I94-'Batch-Lotes'!$E$29))</f>
        <v>3600</v>
      </c>
      <c r="K94" s="3">
        <f>IF($I94&lt;='Batch-Lotes'!$E$29,0,IF(AND($I94&lt;='Batch-Lotes'!$E$30+'Batch-Lotes'!$E$29,$I94&gt;'Batch-Lotes'!$E$29),($E$10-$E$6)*($I94-'Batch-Lotes'!$E$29),($E$18-$E$6*($I94-'Batch-Lotes'!$E$29-'Batch-Lotes'!$E$30))))</f>
        <v>11775.789473684217</v>
      </c>
      <c r="L94" s="3">
        <f>IF($I94&lt;='Batch-Lotes'!$E$30+'Batch-Lotes'!$E$29,0,IF(AND($I94&lt;='Batch-Lotes'!$E$30+'Batch-Lotes'!$E$29+'Batch-Lotes'!$E$31,$I94&gt;'Batch-Lotes'!$E$30+'Batch-Lotes'!$E$29),($E$11-$E$7)*($I94-'Batch-Lotes'!$E$29-'Batch-Lotes'!$E$30),($E$19-$E$7*($I94-'Batch-Lotes'!$E$29-'Batch-Lotes'!$E$30-'Batch-Lotes'!$E$31))))</f>
        <v>38003.408379056316</v>
      </c>
    </row>
    <row r="95" spans="8:12">
      <c r="H95">
        <v>93</v>
      </c>
      <c r="I95" s="3">
        <f t="shared" si="3"/>
        <v>1840</v>
      </c>
      <c r="J95" s="3">
        <f>IF(I95&lt;='Batch-Lotes'!$E$29,($E$9-$E$5)*I95,$E$17-$E$5*(I95-'Batch-Lotes'!$E$29))</f>
        <v>3200</v>
      </c>
      <c r="K95" s="3">
        <f>IF($I95&lt;='Batch-Lotes'!$E$29,0,IF(AND($I95&lt;='Batch-Lotes'!$E$30+'Batch-Lotes'!$E$29,$I95&gt;'Batch-Lotes'!$E$29),($E$10-$E$6)*($I95-'Batch-Lotes'!$E$29),($E$18-$E$6*($I95-'Batch-Lotes'!$E$29-'Batch-Lotes'!$E$30))))</f>
        <v>11175.789473684221</v>
      </c>
      <c r="L95" s="3">
        <f>IF($I95&lt;='Batch-Lotes'!$E$30+'Batch-Lotes'!$E$29,0,IF(AND($I95&lt;='Batch-Lotes'!$E$30+'Batch-Lotes'!$E$29+'Batch-Lotes'!$E$31,$I95&gt;'Batch-Lotes'!$E$30+'Batch-Lotes'!$E$29),($E$11-$E$7)*($I95-'Batch-Lotes'!$E$29-'Batch-Lotes'!$E$30),($E$19-$E$7*($I95-'Batch-Lotes'!$E$29-'Batch-Lotes'!$E$30-'Batch-Lotes'!$E$31))))</f>
        <v>38706.421483137776</v>
      </c>
    </row>
    <row r="96" spans="8:12">
      <c r="H96">
        <v>94</v>
      </c>
      <c r="I96" s="3">
        <f t="shared" si="3"/>
        <v>1860</v>
      </c>
      <c r="J96" s="3">
        <f>IF(I96&lt;='Batch-Lotes'!$E$29,($E$9-$E$5)*I96,$E$17-$E$5*(I96-'Batch-Lotes'!$E$29))</f>
        <v>2800</v>
      </c>
      <c r="K96" s="3">
        <f>IF($I96&lt;='Batch-Lotes'!$E$29,0,IF(AND($I96&lt;='Batch-Lotes'!$E$30+'Batch-Lotes'!$E$29,$I96&gt;'Batch-Lotes'!$E$29),($E$10-$E$6)*($I96-'Batch-Lotes'!$E$29),($E$18-$E$6*($I96-'Batch-Lotes'!$E$29-'Batch-Lotes'!$E$30))))</f>
        <v>10575.789473684221</v>
      </c>
      <c r="L96" s="3">
        <f>IF($I96&lt;='Batch-Lotes'!$E$30+'Batch-Lotes'!$E$29,0,IF(AND($I96&lt;='Batch-Lotes'!$E$30+'Batch-Lotes'!$E$29+'Batch-Lotes'!$E$31,$I96&gt;'Batch-Lotes'!$E$30+'Batch-Lotes'!$E$29),($E$11-$E$7)*($I96-'Batch-Lotes'!$E$29-'Batch-Lotes'!$E$30),($E$19-$E$7*($I96-'Batch-Lotes'!$E$29-'Batch-Lotes'!$E$30-'Batch-Lotes'!$E$31))))</f>
        <v>39409.434587219243</v>
      </c>
    </row>
    <row r="97" spans="8:12">
      <c r="H97">
        <v>95</v>
      </c>
      <c r="I97" s="3">
        <f t="shared" si="3"/>
        <v>1880</v>
      </c>
      <c r="J97" s="3">
        <f>IF(I97&lt;='Batch-Lotes'!$E$29,($E$9-$E$5)*I97,$E$17-$E$5*(I97-'Batch-Lotes'!$E$29))</f>
        <v>2400</v>
      </c>
      <c r="K97" s="3">
        <f>IF($I97&lt;='Batch-Lotes'!$E$29,0,IF(AND($I97&lt;='Batch-Lotes'!$E$30+'Batch-Lotes'!$E$29,$I97&gt;'Batch-Lotes'!$E$29),($E$10-$E$6)*($I97-'Batch-Lotes'!$E$29),($E$18-$E$6*($I97-'Batch-Lotes'!$E$29-'Batch-Lotes'!$E$30))))</f>
        <v>9975.7894736842209</v>
      </c>
      <c r="L97" s="3">
        <f>IF($I97&lt;='Batch-Lotes'!$E$30+'Batch-Lotes'!$E$29,0,IF(AND($I97&lt;='Batch-Lotes'!$E$30+'Batch-Lotes'!$E$29+'Batch-Lotes'!$E$31,$I97&gt;'Batch-Lotes'!$E$30+'Batch-Lotes'!$E$29),($E$11-$E$7)*($I97-'Batch-Lotes'!$E$29-'Batch-Lotes'!$E$30),($E$19-$E$7*($I97-'Batch-Lotes'!$E$29-'Batch-Lotes'!$E$30-'Batch-Lotes'!$E$31))))</f>
        <v>40112.447691300702</v>
      </c>
    </row>
    <row r="98" spans="8:12">
      <c r="H98">
        <v>96</v>
      </c>
      <c r="I98" s="3">
        <f t="shared" si="3"/>
        <v>1900</v>
      </c>
      <c r="J98" s="3">
        <f>IF(I98&lt;='Batch-Lotes'!$E$29,($E$9-$E$5)*I98,$E$17-$E$5*(I98-'Batch-Lotes'!$E$29))</f>
        <v>2000</v>
      </c>
      <c r="K98" s="3">
        <f>IF($I98&lt;='Batch-Lotes'!$E$29,0,IF(AND($I98&lt;='Batch-Lotes'!$E$30+'Batch-Lotes'!$E$29,$I98&gt;'Batch-Lotes'!$E$29),($E$10-$E$6)*($I98-'Batch-Lotes'!$E$29),($E$18-$E$6*($I98-'Batch-Lotes'!$E$29-'Batch-Lotes'!$E$30))))</f>
        <v>9375.7894736842209</v>
      </c>
      <c r="L98" s="3">
        <f>IF($I98&lt;='Batch-Lotes'!$E$30+'Batch-Lotes'!$E$29,0,IF(AND($I98&lt;='Batch-Lotes'!$E$30+'Batch-Lotes'!$E$29+'Batch-Lotes'!$E$31,$I98&gt;'Batch-Lotes'!$E$30+'Batch-Lotes'!$E$29),($E$11-$E$7)*($I98-'Batch-Lotes'!$E$29-'Batch-Lotes'!$E$30),($E$19-$E$7*($I98-'Batch-Lotes'!$E$29-'Batch-Lotes'!$E$30-'Batch-Lotes'!$E$31))))</f>
        <v>40815.460795382161</v>
      </c>
    </row>
    <row r="99" spans="8:12">
      <c r="H99">
        <v>97</v>
      </c>
      <c r="I99" s="3">
        <f t="shared" si="3"/>
        <v>1920</v>
      </c>
      <c r="J99" s="3">
        <f>IF(I99&lt;='Batch-Lotes'!$E$29,($E$9-$E$5)*I99,$E$17-$E$5*(I99-'Batch-Lotes'!$E$29))</f>
        <v>1600</v>
      </c>
      <c r="K99" s="3">
        <f>IF($I99&lt;='Batch-Lotes'!$E$29,0,IF(AND($I99&lt;='Batch-Lotes'!$E$30+'Batch-Lotes'!$E$29,$I99&gt;'Batch-Lotes'!$E$29),($E$10-$E$6)*($I99-'Batch-Lotes'!$E$29),($E$18-$E$6*($I99-'Batch-Lotes'!$E$29-'Batch-Lotes'!$E$30))))</f>
        <v>8775.7894736842209</v>
      </c>
      <c r="L99" s="3">
        <f>IF($I99&lt;='Batch-Lotes'!$E$30+'Batch-Lotes'!$E$29,0,IF(AND($I99&lt;='Batch-Lotes'!$E$30+'Batch-Lotes'!$E$29+'Batch-Lotes'!$E$31,$I99&gt;'Batch-Lotes'!$E$30+'Batch-Lotes'!$E$29),($E$11-$E$7)*($I99-'Batch-Lotes'!$E$29-'Batch-Lotes'!$E$30),($E$19-$E$7*($I99-'Batch-Lotes'!$E$29-'Batch-Lotes'!$E$30-'Batch-Lotes'!$E$31))))</f>
        <v>41518.473899463628</v>
      </c>
    </row>
    <row r="100" spans="8:12">
      <c r="H100">
        <v>98</v>
      </c>
      <c r="I100" s="3">
        <f t="shared" si="3"/>
        <v>1940</v>
      </c>
      <c r="J100" s="3">
        <f>IF(I100&lt;='Batch-Lotes'!$E$29,($E$9-$E$5)*I100,$E$17-$E$5*(I100-'Batch-Lotes'!$E$29))</f>
        <v>1200</v>
      </c>
      <c r="K100" s="3">
        <f>IF($I100&lt;='Batch-Lotes'!$E$29,0,IF(AND($I100&lt;='Batch-Lotes'!$E$30+'Batch-Lotes'!$E$29,$I100&gt;'Batch-Lotes'!$E$29),($E$10-$E$6)*($I100-'Batch-Lotes'!$E$29),($E$18-$E$6*($I100-'Batch-Lotes'!$E$29-'Batch-Lotes'!$E$30))))</f>
        <v>8175.7894736842209</v>
      </c>
      <c r="L100" s="3">
        <f>IF($I100&lt;='Batch-Lotes'!$E$30+'Batch-Lotes'!$E$29,0,IF(AND($I100&lt;='Batch-Lotes'!$E$30+'Batch-Lotes'!$E$29+'Batch-Lotes'!$E$31,$I100&gt;'Batch-Lotes'!$E$30+'Batch-Lotes'!$E$29),($E$11-$E$7)*($I100-'Batch-Lotes'!$E$29-'Batch-Lotes'!$E$30),($E$19-$E$7*($I100-'Batch-Lotes'!$E$29-'Batch-Lotes'!$E$30-'Batch-Lotes'!$E$31))))</f>
        <v>42221.487003545088</v>
      </c>
    </row>
    <row r="101" spans="8:12">
      <c r="H101">
        <v>99</v>
      </c>
      <c r="I101" s="3">
        <f t="shared" si="3"/>
        <v>1960</v>
      </c>
      <c r="J101" s="3">
        <f>IF(I101&lt;='Batch-Lotes'!$E$29,($E$9-$E$5)*I101,$E$17-$E$5*(I101-'Batch-Lotes'!$E$29))</f>
        <v>800</v>
      </c>
      <c r="K101" s="3">
        <f>IF($I101&lt;='Batch-Lotes'!$E$29,0,IF(AND($I101&lt;='Batch-Lotes'!$E$30+'Batch-Lotes'!$E$29,$I101&gt;'Batch-Lotes'!$E$29),($E$10-$E$6)*($I101-'Batch-Lotes'!$E$29),($E$18-$E$6*($I101-'Batch-Lotes'!$E$29-'Batch-Lotes'!$E$30))))</f>
        <v>7575.7894736842209</v>
      </c>
      <c r="L101" s="3">
        <f>IF($I101&lt;='Batch-Lotes'!$E$30+'Batch-Lotes'!$E$29,0,IF(AND($I101&lt;='Batch-Lotes'!$E$30+'Batch-Lotes'!$E$29+'Batch-Lotes'!$E$31,$I101&gt;'Batch-Lotes'!$E$30+'Batch-Lotes'!$E$29),($E$11-$E$7)*($I101-'Batch-Lotes'!$E$29-'Batch-Lotes'!$E$30),($E$19-$E$7*($I101-'Batch-Lotes'!$E$29-'Batch-Lotes'!$E$30-'Batch-Lotes'!$E$31))))</f>
        <v>42924.500107626554</v>
      </c>
    </row>
    <row r="102" spans="8:12">
      <c r="H102">
        <v>100</v>
      </c>
      <c r="I102" s="3">
        <f t="shared" si="3"/>
        <v>1980</v>
      </c>
      <c r="J102" s="3">
        <f>IF(I102&lt;='Batch-Lotes'!$E$29,($E$9-$E$5)*I102,$E$17-$E$5*(I102-'Batch-Lotes'!$E$29))</f>
        <v>400</v>
      </c>
      <c r="K102" s="3">
        <f>IF($I102&lt;='Batch-Lotes'!$E$29,0,IF(AND($I102&lt;='Batch-Lotes'!$E$30+'Batch-Lotes'!$E$29,$I102&gt;'Batch-Lotes'!$E$29),($E$10-$E$6)*($I102-'Batch-Lotes'!$E$29),($E$18-$E$6*($I102-'Batch-Lotes'!$E$29-'Batch-Lotes'!$E$30))))</f>
        <v>6975.7894736842209</v>
      </c>
      <c r="L102" s="3">
        <f>IF($I102&lt;='Batch-Lotes'!$E$30+'Batch-Lotes'!$E$29,0,IF(AND($I102&lt;='Batch-Lotes'!$E$30+'Batch-Lotes'!$E$29+'Batch-Lotes'!$E$31,$I102&gt;'Batch-Lotes'!$E$30+'Batch-Lotes'!$E$29),($E$11-$E$7)*($I102-'Batch-Lotes'!$E$29-'Batch-Lotes'!$E$30),($E$19-$E$7*($I102-'Batch-Lotes'!$E$29-'Batch-Lotes'!$E$30-'Batch-Lotes'!$E$31))))</f>
        <v>43627.513211708014</v>
      </c>
    </row>
    <row r="103" spans="8:12">
      <c r="H103">
        <v>101</v>
      </c>
      <c r="I103" s="3">
        <f t="shared" si="3"/>
        <v>2000</v>
      </c>
      <c r="J103" s="3">
        <f>IF(I103&lt;='Batch-Lotes'!$E$29,($E$9-$E$5)*I103,$E$17-$E$5*(I103-'Batch-Lotes'!$E$29))</f>
        <v>0</v>
      </c>
      <c r="K103" s="3">
        <f>IF($I103&lt;='Batch-Lotes'!$E$29,0,IF(AND($I103&lt;='Batch-Lotes'!$E$30+'Batch-Lotes'!$E$29,$I103&gt;'Batch-Lotes'!$E$29),($E$10-$E$6)*($I103-'Batch-Lotes'!$E$29),($E$18-$E$6*($I103-'Batch-Lotes'!$E$29-'Batch-Lotes'!$E$30))))</f>
        <v>6375.7894736842209</v>
      </c>
      <c r="L103" s="3">
        <f>IF($I103&lt;='Batch-Lotes'!$E$30+'Batch-Lotes'!$E$29,0,IF(AND($I103&lt;='Batch-Lotes'!$E$30+'Batch-Lotes'!$E$29+'Batch-Lotes'!$E$31,$I103&gt;'Batch-Lotes'!$E$30+'Batch-Lotes'!$E$29),($E$11-$E$7)*($I103-'Batch-Lotes'!$E$29-'Batch-Lotes'!$E$30),($E$19-$E$7*($I103-'Batch-Lotes'!$E$29-'Batch-Lotes'!$E$30-'Batch-Lotes'!$E$31))))</f>
        <v>44330.526315789473</v>
      </c>
    </row>
    <row r="104" spans="8:12">
      <c r="K104" s="3"/>
    </row>
    <row r="105" spans="8:12">
      <c r="K105" s="3"/>
    </row>
    <row r="106" spans="8:12">
      <c r="K106" s="3"/>
    </row>
    <row r="107" spans="8:12">
      <c r="K107" s="3"/>
    </row>
    <row r="108" spans="8:12">
      <c r="K108" s="3"/>
    </row>
    <row r="109" spans="8:12">
      <c r="K109" s="3"/>
    </row>
    <row r="110" spans="8:12">
      <c r="K110" s="3"/>
    </row>
    <row r="111" spans="8:12">
      <c r="K111" s="3"/>
    </row>
    <row r="112" spans="8:12">
      <c r="K112" s="3"/>
    </row>
    <row r="113" spans="11:11">
      <c r="K113" s="3"/>
    </row>
    <row r="114" spans="11:11">
      <c r="K114" s="3"/>
    </row>
    <row r="115" spans="11:11">
      <c r="K115" s="3"/>
    </row>
    <row r="116" spans="11:11">
      <c r="K116" s="3"/>
    </row>
    <row r="117" spans="11:11">
      <c r="K117" s="3"/>
    </row>
    <row r="118" spans="11:11">
      <c r="K118" s="3"/>
    </row>
    <row r="119" spans="11:11">
      <c r="K119" s="3"/>
    </row>
    <row r="120" spans="11:11">
      <c r="K120" s="3"/>
    </row>
    <row r="121" spans="11:11">
      <c r="K121" s="3"/>
    </row>
    <row r="122" spans="11:11">
      <c r="K122" s="3"/>
    </row>
    <row r="123" spans="11:11">
      <c r="K123" s="3"/>
    </row>
    <row r="124" spans="11:11">
      <c r="K124" s="3"/>
    </row>
    <row r="125" spans="11:11">
      <c r="K125" s="3"/>
    </row>
    <row r="126" spans="11:11">
      <c r="K126" s="3"/>
    </row>
    <row r="127" spans="11:11">
      <c r="K127" s="3"/>
    </row>
    <row r="128" spans="11:11">
      <c r="K128" s="3"/>
    </row>
    <row r="129" spans="11:11">
      <c r="K129" s="3"/>
    </row>
    <row r="130" spans="11:11">
      <c r="K130" s="3"/>
    </row>
    <row r="131" spans="11:11">
      <c r="K131" s="3"/>
    </row>
    <row r="132" spans="11:11">
      <c r="K132" s="3"/>
    </row>
    <row r="133" spans="11:11">
      <c r="K133" s="3"/>
    </row>
    <row r="134" spans="11:11">
      <c r="K134" s="3"/>
    </row>
    <row r="135" spans="11:11">
      <c r="K135" s="3"/>
    </row>
    <row r="136" spans="11:11">
      <c r="K136" s="3"/>
    </row>
    <row r="137" spans="11:11">
      <c r="K13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Batch-Lotes</vt:lpstr>
      <vt:lpstr>Batch-Inventarios</vt:lpstr>
      <vt:lpstr>GBatch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 Humana</dc:creator>
  <cp:lastModifiedBy>Demetrio Humana</cp:lastModifiedBy>
  <dcterms:created xsi:type="dcterms:W3CDTF">2018-09-19T15:35:32Z</dcterms:created>
  <dcterms:modified xsi:type="dcterms:W3CDTF">2018-09-19T22:34:39Z</dcterms:modified>
</cp:coreProperties>
</file>